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Доходы" sheetId="1" r:id="rId1"/>
    <sheet name="Расход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9" i="2" l="1"/>
  <c r="N145" i="2"/>
  <c r="L145" i="2"/>
  <c r="I145" i="2"/>
  <c r="K145" i="2" s="1"/>
  <c r="E145" i="2"/>
  <c r="L144" i="2"/>
  <c r="N144" i="2" s="1"/>
  <c r="I144" i="2"/>
  <c r="K144" i="2" s="1"/>
  <c r="E144" i="2"/>
  <c r="N143" i="2"/>
  <c r="N142" i="2" s="1"/>
  <c r="L143" i="2"/>
  <c r="K143" i="2"/>
  <c r="I143" i="2"/>
  <c r="E143" i="2"/>
  <c r="M142" i="2"/>
  <c r="J142" i="2"/>
  <c r="G142" i="2"/>
  <c r="F142" i="2"/>
  <c r="E142" i="2"/>
  <c r="D142" i="2"/>
  <c r="C142" i="2"/>
  <c r="N141" i="2"/>
  <c r="L141" i="2"/>
  <c r="I141" i="2"/>
  <c r="K141" i="2" s="1"/>
  <c r="E141" i="2"/>
  <c r="E140" i="2" s="1"/>
  <c r="M140" i="2"/>
  <c r="L140" i="2"/>
  <c r="K140" i="2"/>
  <c r="J140" i="2"/>
  <c r="H140" i="2"/>
  <c r="G140" i="2"/>
  <c r="F140" i="2"/>
  <c r="D140" i="2"/>
  <c r="C140" i="2"/>
  <c r="N139" i="2"/>
  <c r="L139" i="2"/>
  <c r="K139" i="2"/>
  <c r="K138" i="2" s="1"/>
  <c r="I139" i="2"/>
  <c r="E139" i="2"/>
  <c r="M138" i="2"/>
  <c r="L138" i="2"/>
  <c r="J138" i="2"/>
  <c r="I138" i="2"/>
  <c r="E138" i="2"/>
  <c r="D138" i="2"/>
  <c r="C138" i="2"/>
  <c r="L137" i="2"/>
  <c r="N137" i="2" s="1"/>
  <c r="O137" i="2" s="1"/>
  <c r="K137" i="2"/>
  <c r="I137" i="2"/>
  <c r="E137" i="2"/>
  <c r="N136" i="2"/>
  <c r="L136" i="2"/>
  <c r="I136" i="2"/>
  <c r="E136" i="2"/>
  <c r="L135" i="2"/>
  <c r="N135" i="2" s="1"/>
  <c r="K135" i="2"/>
  <c r="I135" i="2"/>
  <c r="H135" i="2"/>
  <c r="E135" i="2"/>
  <c r="M134" i="2"/>
  <c r="J134" i="2"/>
  <c r="G134" i="2"/>
  <c r="H134" i="2" s="1"/>
  <c r="F134" i="2"/>
  <c r="D134" i="2"/>
  <c r="C134" i="2"/>
  <c r="N133" i="2"/>
  <c r="O133" i="2" s="1"/>
  <c r="L133" i="2"/>
  <c r="K133" i="2"/>
  <c r="I133" i="2"/>
  <c r="E133" i="2"/>
  <c r="L132" i="2"/>
  <c r="N132" i="2" s="1"/>
  <c r="O132" i="2" s="1"/>
  <c r="K132" i="2"/>
  <c r="I132" i="2"/>
  <c r="H132" i="2"/>
  <c r="L131" i="2"/>
  <c r="N131" i="2" s="1"/>
  <c r="O131" i="2" s="1"/>
  <c r="K131" i="2"/>
  <c r="I131" i="2"/>
  <c r="E131" i="2"/>
  <c r="N130" i="2"/>
  <c r="L130" i="2"/>
  <c r="I130" i="2"/>
  <c r="K130" i="2" s="1"/>
  <c r="O130" i="2" s="1"/>
  <c r="E130" i="2"/>
  <c r="L129" i="2"/>
  <c r="N129" i="2" s="1"/>
  <c r="O129" i="2" s="1"/>
  <c r="K129" i="2"/>
  <c r="I129" i="2"/>
  <c r="E129" i="2"/>
  <c r="O128" i="2"/>
  <c r="N128" i="2"/>
  <c r="L128" i="2"/>
  <c r="I128" i="2"/>
  <c r="K128" i="2" s="1"/>
  <c r="E128" i="2"/>
  <c r="L127" i="2"/>
  <c r="N127" i="2" s="1"/>
  <c r="I127" i="2"/>
  <c r="L126" i="2"/>
  <c r="N126" i="2" s="1"/>
  <c r="O126" i="2" s="1"/>
  <c r="K126" i="2"/>
  <c r="I126" i="2"/>
  <c r="E126" i="2"/>
  <c r="N125" i="2"/>
  <c r="O125" i="2" s="1"/>
  <c r="L125" i="2"/>
  <c r="K125" i="2"/>
  <c r="I125" i="2"/>
  <c r="E125" i="2"/>
  <c r="L124" i="2"/>
  <c r="N124" i="2" s="1"/>
  <c r="K124" i="2"/>
  <c r="I124" i="2"/>
  <c r="H124" i="2"/>
  <c r="E124" i="2"/>
  <c r="M123" i="2"/>
  <c r="J123" i="2"/>
  <c r="G123" i="2"/>
  <c r="F123" i="2"/>
  <c r="D123" i="2"/>
  <c r="C123" i="2"/>
  <c r="L122" i="2"/>
  <c r="N122" i="2" s="1"/>
  <c r="O122" i="2" s="1"/>
  <c r="K122" i="2"/>
  <c r="I122" i="2"/>
  <c r="E122" i="2"/>
  <c r="E119" i="2" s="1"/>
  <c r="L121" i="2"/>
  <c r="L119" i="2" s="1"/>
  <c r="I121" i="2"/>
  <c r="K121" i="2" s="1"/>
  <c r="E121" i="2"/>
  <c r="N120" i="2"/>
  <c r="L120" i="2"/>
  <c r="I120" i="2"/>
  <c r="I119" i="2" s="1"/>
  <c r="H120" i="2"/>
  <c r="E120" i="2"/>
  <c r="M119" i="2"/>
  <c r="J119" i="2"/>
  <c r="G119" i="2"/>
  <c r="F119" i="2"/>
  <c r="D119" i="2"/>
  <c r="C119" i="2"/>
  <c r="L118" i="2"/>
  <c r="N118" i="2" s="1"/>
  <c r="I118" i="2"/>
  <c r="K118" i="2" s="1"/>
  <c r="O118" i="2" s="1"/>
  <c r="H118" i="2"/>
  <c r="E118" i="2"/>
  <c r="N117" i="2"/>
  <c r="O117" i="2" s="1"/>
  <c r="L117" i="2"/>
  <c r="I117" i="2"/>
  <c r="K117" i="2" s="1"/>
  <c r="H117" i="2"/>
  <c r="E117" i="2"/>
  <c r="L116" i="2"/>
  <c r="N116" i="2" s="1"/>
  <c r="I116" i="2"/>
  <c r="H116" i="2"/>
  <c r="E116" i="2"/>
  <c r="N115" i="2"/>
  <c r="L115" i="2"/>
  <c r="K115" i="2"/>
  <c r="I115" i="2"/>
  <c r="H115" i="2"/>
  <c r="E115" i="2"/>
  <c r="M114" i="2"/>
  <c r="J114" i="2"/>
  <c r="G114" i="2"/>
  <c r="H114" i="2" s="1"/>
  <c r="F114" i="2"/>
  <c r="D114" i="2"/>
  <c r="C114" i="2"/>
  <c r="L113" i="2"/>
  <c r="N113" i="2" s="1"/>
  <c r="K113" i="2"/>
  <c r="I113" i="2"/>
  <c r="E113" i="2"/>
  <c r="N112" i="2"/>
  <c r="O112" i="2" s="1"/>
  <c r="L112" i="2"/>
  <c r="I112" i="2"/>
  <c r="K112" i="2" s="1"/>
  <c r="E112" i="2"/>
  <c r="N111" i="2"/>
  <c r="O111" i="2" s="1"/>
  <c r="L111" i="2"/>
  <c r="K111" i="2"/>
  <c r="I111" i="2"/>
  <c r="E111" i="2"/>
  <c r="L110" i="2"/>
  <c r="N110" i="2" s="1"/>
  <c r="I110" i="2"/>
  <c r="K110" i="2" s="1"/>
  <c r="L109" i="2"/>
  <c r="N109" i="2" s="1"/>
  <c r="I109" i="2"/>
  <c r="K109" i="2" s="1"/>
  <c r="E109" i="2"/>
  <c r="L108" i="2"/>
  <c r="N108" i="2" s="1"/>
  <c r="O108" i="2" s="1"/>
  <c r="K108" i="2"/>
  <c r="I108" i="2"/>
  <c r="E108" i="2"/>
  <c r="O107" i="2"/>
  <c r="N107" i="2"/>
  <c r="L107" i="2"/>
  <c r="I107" i="2"/>
  <c r="K107" i="2" s="1"/>
  <c r="E107" i="2"/>
  <c r="L106" i="2"/>
  <c r="N106" i="2" s="1"/>
  <c r="K106" i="2"/>
  <c r="I106" i="2"/>
  <c r="E106" i="2"/>
  <c r="N105" i="2"/>
  <c r="L105" i="2"/>
  <c r="I105" i="2"/>
  <c r="E105" i="2"/>
  <c r="N104" i="2"/>
  <c r="L104" i="2"/>
  <c r="K104" i="2"/>
  <c r="I104" i="2"/>
  <c r="E104" i="2"/>
  <c r="M103" i="2"/>
  <c r="J103" i="2"/>
  <c r="G103" i="2"/>
  <c r="F103" i="2"/>
  <c r="D103" i="2"/>
  <c r="C103" i="2"/>
  <c r="E103" i="2" s="1"/>
  <c r="N102" i="2"/>
  <c r="L102" i="2"/>
  <c r="K102" i="2"/>
  <c r="O102" i="2" s="1"/>
  <c r="I102" i="2"/>
  <c r="I101" i="2" s="1"/>
  <c r="H102" i="2"/>
  <c r="H101" i="2" s="1"/>
  <c r="E102" i="2"/>
  <c r="N101" i="2"/>
  <c r="M101" i="2"/>
  <c r="L101" i="2"/>
  <c r="K101" i="2"/>
  <c r="O101" i="2" s="1"/>
  <c r="J101" i="2"/>
  <c r="G101" i="2"/>
  <c r="F101" i="2"/>
  <c r="E101" i="2"/>
  <c r="D101" i="2"/>
  <c r="C101" i="2"/>
  <c r="N100" i="2"/>
  <c r="O100" i="2" s="1"/>
  <c r="L100" i="2"/>
  <c r="I100" i="2"/>
  <c r="K100" i="2" s="1"/>
  <c r="E100" i="2"/>
  <c r="L99" i="2"/>
  <c r="N99" i="2" s="1"/>
  <c r="O99" i="2" s="1"/>
  <c r="K99" i="2"/>
  <c r="I99" i="2"/>
  <c r="H99" i="2"/>
  <c r="L98" i="2"/>
  <c r="N98" i="2" s="1"/>
  <c r="O98" i="2" s="1"/>
  <c r="I98" i="2"/>
  <c r="K98" i="2" s="1"/>
  <c r="L97" i="2"/>
  <c r="N97" i="2" s="1"/>
  <c r="O97" i="2" s="1"/>
  <c r="I97" i="2"/>
  <c r="K97" i="2" s="1"/>
  <c r="L96" i="2"/>
  <c r="N96" i="2" s="1"/>
  <c r="I96" i="2"/>
  <c r="K96" i="2" s="1"/>
  <c r="L95" i="2"/>
  <c r="N95" i="2" s="1"/>
  <c r="O95" i="2" s="1"/>
  <c r="I95" i="2"/>
  <c r="K95" i="2" s="1"/>
  <c r="H95" i="2"/>
  <c r="E95" i="2"/>
  <c r="L94" i="2"/>
  <c r="N94" i="2" s="1"/>
  <c r="O94" i="2" s="1"/>
  <c r="K94" i="2"/>
  <c r="I94" i="2"/>
  <c r="H94" i="2"/>
  <c r="L93" i="2"/>
  <c r="N93" i="2" s="1"/>
  <c r="O93" i="2" s="1"/>
  <c r="I93" i="2"/>
  <c r="K93" i="2" s="1"/>
  <c r="H93" i="2"/>
  <c r="E93" i="2"/>
  <c r="L92" i="2"/>
  <c r="N92" i="2" s="1"/>
  <c r="K92" i="2"/>
  <c r="I92" i="2"/>
  <c r="H92" i="2"/>
  <c r="N91" i="2"/>
  <c r="L91" i="2"/>
  <c r="I91" i="2"/>
  <c r="K91" i="2" s="1"/>
  <c r="H91" i="2"/>
  <c r="N90" i="2"/>
  <c r="O90" i="2" s="1"/>
  <c r="L90" i="2"/>
  <c r="K90" i="2"/>
  <c r="I90" i="2"/>
  <c r="H90" i="2"/>
  <c r="E90" i="2"/>
  <c r="L89" i="2"/>
  <c r="N89" i="2" s="1"/>
  <c r="I89" i="2"/>
  <c r="K89" i="2" s="1"/>
  <c r="E89" i="2"/>
  <c r="L88" i="2"/>
  <c r="N88" i="2" s="1"/>
  <c r="K88" i="2"/>
  <c r="I88" i="2"/>
  <c r="E88" i="2"/>
  <c r="O87" i="2"/>
  <c r="N87" i="2"/>
  <c r="L87" i="2"/>
  <c r="I87" i="2"/>
  <c r="K87" i="2" s="1"/>
  <c r="H87" i="2"/>
  <c r="E87" i="2"/>
  <c r="L86" i="2"/>
  <c r="N86" i="2" s="1"/>
  <c r="F86" i="2"/>
  <c r="E86" i="2"/>
  <c r="N85" i="2"/>
  <c r="L85" i="2"/>
  <c r="I85" i="2"/>
  <c r="K85" i="2" s="1"/>
  <c r="H85" i="2"/>
  <c r="E85" i="2"/>
  <c r="L84" i="2"/>
  <c r="N84" i="2" s="1"/>
  <c r="O84" i="2" s="1"/>
  <c r="I84" i="2"/>
  <c r="K84" i="2" s="1"/>
  <c r="H84" i="2"/>
  <c r="E84" i="2"/>
  <c r="L83" i="2"/>
  <c r="N83" i="2" s="1"/>
  <c r="K83" i="2"/>
  <c r="I83" i="2"/>
  <c r="H83" i="2"/>
  <c r="E83" i="2"/>
  <c r="L82" i="2"/>
  <c r="N82" i="2" s="1"/>
  <c r="I82" i="2"/>
  <c r="K82" i="2" s="1"/>
  <c r="O82" i="2" s="1"/>
  <c r="H82" i="2"/>
  <c r="E82" i="2"/>
  <c r="N81" i="2"/>
  <c r="O81" i="2" s="1"/>
  <c r="L81" i="2"/>
  <c r="I81" i="2"/>
  <c r="K81" i="2" s="1"/>
  <c r="H81" i="2"/>
  <c r="E81" i="2"/>
  <c r="L80" i="2"/>
  <c r="N80" i="2" s="1"/>
  <c r="O80" i="2" s="1"/>
  <c r="I80" i="2"/>
  <c r="K80" i="2" s="1"/>
  <c r="H80" i="2"/>
  <c r="E80" i="2"/>
  <c r="N79" i="2"/>
  <c r="O79" i="2" s="1"/>
  <c r="L79" i="2"/>
  <c r="K79" i="2"/>
  <c r="I79" i="2"/>
  <c r="H79" i="2"/>
  <c r="E79" i="2"/>
  <c r="L78" i="2"/>
  <c r="N78" i="2" s="1"/>
  <c r="I78" i="2"/>
  <c r="K78" i="2" s="1"/>
  <c r="F78" i="2"/>
  <c r="H78" i="2" s="1"/>
  <c r="E78" i="2"/>
  <c r="N77" i="2"/>
  <c r="L77" i="2"/>
  <c r="I77" i="2"/>
  <c r="K77" i="2" s="1"/>
  <c r="E77" i="2"/>
  <c r="L76" i="2"/>
  <c r="N76" i="2" s="1"/>
  <c r="I76" i="2"/>
  <c r="K76" i="2" s="1"/>
  <c r="E76" i="2"/>
  <c r="L75" i="2"/>
  <c r="N75" i="2" s="1"/>
  <c r="O75" i="2" s="1"/>
  <c r="I75" i="2"/>
  <c r="K75" i="2" s="1"/>
  <c r="H75" i="2"/>
  <c r="E75" i="2"/>
  <c r="L74" i="2"/>
  <c r="N74" i="2" s="1"/>
  <c r="K74" i="2"/>
  <c r="I74" i="2"/>
  <c r="H74" i="2"/>
  <c r="E74" i="2"/>
  <c r="L73" i="2"/>
  <c r="N73" i="2" s="1"/>
  <c r="O73" i="2" s="1"/>
  <c r="I73" i="2"/>
  <c r="K73" i="2" s="1"/>
  <c r="H73" i="2"/>
  <c r="E73" i="2"/>
  <c r="N72" i="2"/>
  <c r="L72" i="2"/>
  <c r="I72" i="2"/>
  <c r="K72" i="2" s="1"/>
  <c r="H72" i="2"/>
  <c r="E72" i="2"/>
  <c r="L71" i="2"/>
  <c r="N71" i="2" s="1"/>
  <c r="I71" i="2"/>
  <c r="K71" i="2" s="1"/>
  <c r="H71" i="2"/>
  <c r="E71" i="2"/>
  <c r="L70" i="2"/>
  <c r="N70" i="2" s="1"/>
  <c r="I70" i="2"/>
  <c r="K70" i="2" s="1"/>
  <c r="H70" i="2"/>
  <c r="E70" i="2"/>
  <c r="L69" i="2"/>
  <c r="N69" i="2" s="1"/>
  <c r="I69" i="2"/>
  <c r="K69" i="2" s="1"/>
  <c r="H69" i="2"/>
  <c r="E69" i="2"/>
  <c r="N68" i="2"/>
  <c r="O68" i="2" s="1"/>
  <c r="L68" i="2"/>
  <c r="I68" i="2"/>
  <c r="K68" i="2" s="1"/>
  <c r="H68" i="2"/>
  <c r="E68" i="2"/>
  <c r="L67" i="2"/>
  <c r="N67" i="2" s="1"/>
  <c r="O67" i="2" s="1"/>
  <c r="I67" i="2"/>
  <c r="K67" i="2" s="1"/>
  <c r="H67" i="2"/>
  <c r="L66" i="2"/>
  <c r="N66" i="2" s="1"/>
  <c r="O66" i="2" s="1"/>
  <c r="I66" i="2"/>
  <c r="K66" i="2" s="1"/>
  <c r="E66" i="2"/>
  <c r="L65" i="2"/>
  <c r="N65" i="2" s="1"/>
  <c r="O65" i="2" s="1"/>
  <c r="I65" i="2"/>
  <c r="K65" i="2" s="1"/>
  <c r="E65" i="2"/>
  <c r="L64" i="2"/>
  <c r="N64" i="2" s="1"/>
  <c r="K64" i="2"/>
  <c r="I64" i="2"/>
  <c r="E64" i="2"/>
  <c r="L63" i="2"/>
  <c r="N63" i="2" s="1"/>
  <c r="K63" i="2"/>
  <c r="I63" i="2"/>
  <c r="E63" i="2"/>
  <c r="L62" i="2"/>
  <c r="I62" i="2"/>
  <c r="K62" i="2" s="1"/>
  <c r="E62" i="2"/>
  <c r="L61" i="2"/>
  <c r="N61" i="2" s="1"/>
  <c r="I61" i="2"/>
  <c r="K61" i="2" s="1"/>
  <c r="E61" i="2"/>
  <c r="N60" i="2"/>
  <c r="O60" i="2" s="1"/>
  <c r="L60" i="2"/>
  <c r="K60" i="2"/>
  <c r="I60" i="2"/>
  <c r="E60" i="2"/>
  <c r="N59" i="2"/>
  <c r="L59" i="2"/>
  <c r="I59" i="2"/>
  <c r="K59" i="2" s="1"/>
  <c r="E59" i="2"/>
  <c r="M58" i="2"/>
  <c r="J58" i="2"/>
  <c r="G58" i="2"/>
  <c r="D58" i="2"/>
  <c r="C58" i="2"/>
  <c r="L57" i="2"/>
  <c r="N57" i="2" s="1"/>
  <c r="O57" i="2" s="1"/>
  <c r="I57" i="2"/>
  <c r="K57" i="2" s="1"/>
  <c r="H57" i="2"/>
  <c r="L56" i="2"/>
  <c r="N56" i="2" s="1"/>
  <c r="I56" i="2"/>
  <c r="K56" i="2" s="1"/>
  <c r="H56" i="2"/>
  <c r="L55" i="2"/>
  <c r="N55" i="2" s="1"/>
  <c r="I55" i="2"/>
  <c r="K55" i="2" s="1"/>
  <c r="E55" i="2"/>
  <c r="L54" i="2"/>
  <c r="N54" i="2" s="1"/>
  <c r="I54" i="2"/>
  <c r="K54" i="2" s="1"/>
  <c r="H54" i="2"/>
  <c r="E54" i="2"/>
  <c r="N53" i="2"/>
  <c r="O53" i="2" s="1"/>
  <c r="L53" i="2"/>
  <c r="I53" i="2"/>
  <c r="K53" i="2" s="1"/>
  <c r="H53" i="2"/>
  <c r="E53" i="2"/>
  <c r="L52" i="2"/>
  <c r="N52" i="2" s="1"/>
  <c r="O52" i="2" s="1"/>
  <c r="I52" i="2"/>
  <c r="K52" i="2" s="1"/>
  <c r="H52" i="2"/>
  <c r="E52" i="2"/>
  <c r="N51" i="2"/>
  <c r="O51" i="2" s="1"/>
  <c r="L51" i="2"/>
  <c r="K51" i="2"/>
  <c r="I51" i="2"/>
  <c r="H51" i="2"/>
  <c r="E51" i="2"/>
  <c r="L50" i="2"/>
  <c r="N50" i="2" s="1"/>
  <c r="O50" i="2" s="1"/>
  <c r="K50" i="2"/>
  <c r="I50" i="2"/>
  <c r="H50" i="2"/>
  <c r="E50" i="2"/>
  <c r="N49" i="2"/>
  <c r="L49" i="2"/>
  <c r="K49" i="2"/>
  <c r="O49" i="2" s="1"/>
  <c r="I49" i="2"/>
  <c r="H49" i="2"/>
  <c r="E49" i="2"/>
  <c r="O48" i="2"/>
  <c r="N48" i="2"/>
  <c r="L48" i="2"/>
  <c r="I48" i="2"/>
  <c r="K48" i="2" s="1"/>
  <c r="H48" i="2"/>
  <c r="E48" i="2"/>
  <c r="L47" i="2"/>
  <c r="N47" i="2" s="1"/>
  <c r="K47" i="2"/>
  <c r="I47" i="2"/>
  <c r="H47" i="2"/>
  <c r="E47" i="2"/>
  <c r="L46" i="2"/>
  <c r="N46" i="2" s="1"/>
  <c r="O46" i="2" s="1"/>
  <c r="I46" i="2"/>
  <c r="K46" i="2" s="1"/>
  <c r="H46" i="2"/>
  <c r="E46" i="2"/>
  <c r="N45" i="2"/>
  <c r="O45" i="2" s="1"/>
  <c r="L45" i="2"/>
  <c r="K45" i="2"/>
  <c r="I45" i="2"/>
  <c r="H45" i="2"/>
  <c r="L44" i="2"/>
  <c r="N44" i="2" s="1"/>
  <c r="I44" i="2"/>
  <c r="K44" i="2" s="1"/>
  <c r="H44" i="2"/>
  <c r="L43" i="2"/>
  <c r="N43" i="2" s="1"/>
  <c r="I43" i="2"/>
  <c r="K43" i="2" s="1"/>
  <c r="H43" i="2"/>
  <c r="L42" i="2"/>
  <c r="N42" i="2" s="1"/>
  <c r="O42" i="2" s="1"/>
  <c r="K42" i="2"/>
  <c r="I42" i="2"/>
  <c r="H42" i="2"/>
  <c r="O41" i="2"/>
  <c r="N41" i="2"/>
  <c r="L41" i="2"/>
  <c r="I41" i="2"/>
  <c r="K41" i="2" s="1"/>
  <c r="H41" i="2"/>
  <c r="L40" i="2"/>
  <c r="N40" i="2" s="1"/>
  <c r="I40" i="2"/>
  <c r="K40" i="2" s="1"/>
  <c r="H40" i="2"/>
  <c r="E40" i="2"/>
  <c r="L39" i="2"/>
  <c r="N39" i="2" s="1"/>
  <c r="F39" i="2"/>
  <c r="N38" i="2"/>
  <c r="L38" i="2"/>
  <c r="K38" i="2"/>
  <c r="O38" i="2" s="1"/>
  <c r="I38" i="2"/>
  <c r="H38" i="2"/>
  <c r="F38" i="2"/>
  <c r="L37" i="2"/>
  <c r="I37" i="2"/>
  <c r="K37" i="2" s="1"/>
  <c r="H37" i="2"/>
  <c r="L36" i="2"/>
  <c r="N36" i="2" s="1"/>
  <c r="I36" i="2"/>
  <c r="K36" i="2" s="1"/>
  <c r="O36" i="2" s="1"/>
  <c r="H36" i="2"/>
  <c r="E36" i="2"/>
  <c r="L35" i="2"/>
  <c r="N35" i="2" s="1"/>
  <c r="O35" i="2" s="1"/>
  <c r="I35" i="2"/>
  <c r="K35" i="2" s="1"/>
  <c r="H35" i="2"/>
  <c r="E35" i="2"/>
  <c r="L34" i="2"/>
  <c r="N34" i="2" s="1"/>
  <c r="K34" i="2"/>
  <c r="I34" i="2"/>
  <c r="H34" i="2"/>
  <c r="E34" i="2"/>
  <c r="L33" i="2"/>
  <c r="N33" i="2" s="1"/>
  <c r="I33" i="2"/>
  <c r="K33" i="2" s="1"/>
  <c r="N32" i="2"/>
  <c r="L32" i="2"/>
  <c r="I32" i="2"/>
  <c r="K32" i="2" s="1"/>
  <c r="L31" i="2"/>
  <c r="N31" i="2" s="1"/>
  <c r="O31" i="2" s="1"/>
  <c r="K31" i="2"/>
  <c r="I31" i="2"/>
  <c r="E31" i="2"/>
  <c r="L30" i="2"/>
  <c r="N30" i="2" s="1"/>
  <c r="O30" i="2" s="1"/>
  <c r="I30" i="2"/>
  <c r="K30" i="2" s="1"/>
  <c r="H30" i="2"/>
  <c r="E30" i="2"/>
  <c r="L29" i="2"/>
  <c r="N29" i="2" s="1"/>
  <c r="O29" i="2" s="1"/>
  <c r="K29" i="2"/>
  <c r="I29" i="2"/>
  <c r="E29" i="2"/>
  <c r="O28" i="2"/>
  <c r="N28" i="2"/>
  <c r="L28" i="2"/>
  <c r="I28" i="2"/>
  <c r="K28" i="2" s="1"/>
  <c r="H28" i="2"/>
  <c r="E28" i="2"/>
  <c r="L27" i="2"/>
  <c r="N27" i="2" s="1"/>
  <c r="I27" i="2"/>
  <c r="K27" i="2" s="1"/>
  <c r="H27" i="2"/>
  <c r="E27" i="2"/>
  <c r="M26" i="2"/>
  <c r="J26" i="2"/>
  <c r="G26" i="2"/>
  <c r="D26" i="2"/>
  <c r="C26" i="2"/>
  <c r="N25" i="2"/>
  <c r="O25" i="2" s="1"/>
  <c r="L25" i="2"/>
  <c r="I25" i="2"/>
  <c r="K25" i="2" s="1"/>
  <c r="H25" i="2"/>
  <c r="E25" i="2"/>
  <c r="L24" i="2"/>
  <c r="N24" i="2" s="1"/>
  <c r="K24" i="2"/>
  <c r="I24" i="2"/>
  <c r="H24" i="2"/>
  <c r="E24" i="2"/>
  <c r="L23" i="2"/>
  <c r="N23" i="2" s="1"/>
  <c r="O23" i="2" s="1"/>
  <c r="K23" i="2"/>
  <c r="I23" i="2"/>
  <c r="H23" i="2"/>
  <c r="E23" i="2"/>
  <c r="O22" i="2"/>
  <c r="N22" i="2"/>
  <c r="L22" i="2"/>
  <c r="I22" i="2"/>
  <c r="K22" i="2" s="1"/>
  <c r="H22" i="2"/>
  <c r="E22" i="2"/>
  <c r="M21" i="2"/>
  <c r="J21" i="2"/>
  <c r="G21" i="2"/>
  <c r="F21" i="2"/>
  <c r="E21" i="2"/>
  <c r="D21" i="2"/>
  <c r="C21" i="2"/>
  <c r="N20" i="2"/>
  <c r="N19" i="2" s="1"/>
  <c r="O19" i="2" s="1"/>
  <c r="L20" i="2"/>
  <c r="I20" i="2"/>
  <c r="K20" i="2" s="1"/>
  <c r="K19" i="2" s="1"/>
  <c r="H20" i="2"/>
  <c r="H19" i="2" s="1"/>
  <c r="E20" i="2"/>
  <c r="M19" i="2"/>
  <c r="L19" i="2"/>
  <c r="J19" i="2"/>
  <c r="G19" i="2"/>
  <c r="F19" i="2"/>
  <c r="E19" i="2"/>
  <c r="D19" i="2"/>
  <c r="C19" i="2"/>
  <c r="N18" i="2"/>
  <c r="O18" i="2" s="1"/>
  <c r="L18" i="2"/>
  <c r="I18" i="2"/>
  <c r="K18" i="2" s="1"/>
  <c r="H18" i="2"/>
  <c r="E18" i="2"/>
  <c r="L17" i="2"/>
  <c r="N17" i="2" s="1"/>
  <c r="O17" i="2" s="1"/>
  <c r="I17" i="2"/>
  <c r="K17" i="2" s="1"/>
  <c r="H17" i="2"/>
  <c r="E17" i="2"/>
  <c r="L16" i="2"/>
  <c r="N16" i="2" s="1"/>
  <c r="K16" i="2"/>
  <c r="I16" i="2"/>
  <c r="H16" i="2"/>
  <c r="N15" i="2"/>
  <c r="O15" i="2" s="1"/>
  <c r="L15" i="2"/>
  <c r="I15" i="2"/>
  <c r="K15" i="2" s="1"/>
  <c r="E15" i="2"/>
  <c r="L14" i="2"/>
  <c r="N14" i="2" s="1"/>
  <c r="K14" i="2"/>
  <c r="I14" i="2"/>
  <c r="E14" i="2"/>
  <c r="N13" i="2"/>
  <c r="O13" i="2" s="1"/>
  <c r="L13" i="2"/>
  <c r="I13" i="2"/>
  <c r="K13" i="2" s="1"/>
  <c r="H13" i="2"/>
  <c r="E13" i="2"/>
  <c r="L12" i="2"/>
  <c r="I12" i="2"/>
  <c r="K12" i="2" s="1"/>
  <c r="E12" i="2"/>
  <c r="L11" i="2"/>
  <c r="N11" i="2" s="1"/>
  <c r="I11" i="2"/>
  <c r="I10" i="2" s="1"/>
  <c r="H11" i="2"/>
  <c r="E11" i="2"/>
  <c r="M10" i="2"/>
  <c r="J10" i="2"/>
  <c r="G10" i="2"/>
  <c r="F10" i="2"/>
  <c r="D10" i="2"/>
  <c r="C10" i="2"/>
  <c r="H123" i="2" l="1"/>
  <c r="L123" i="2"/>
  <c r="N121" i="2"/>
  <c r="O121" i="2" s="1"/>
  <c r="K120" i="2"/>
  <c r="K119" i="2" s="1"/>
  <c r="O109" i="2"/>
  <c r="O96" i="2"/>
  <c r="O70" i="2"/>
  <c r="L26" i="2"/>
  <c r="N37" i="2"/>
  <c r="O37" i="2" s="1"/>
  <c r="O44" i="2"/>
  <c r="O43" i="2"/>
  <c r="L58" i="2"/>
  <c r="E58" i="2"/>
  <c r="O59" i="2"/>
  <c r="E26" i="2"/>
  <c r="O56" i="2"/>
  <c r="M146" i="2"/>
  <c r="M149" i="2" s="1"/>
  <c r="O55" i="2"/>
  <c r="O11" i="2"/>
  <c r="O27" i="2"/>
  <c r="N26" i="2"/>
  <c r="K123" i="2"/>
  <c r="O124" i="2"/>
  <c r="N123" i="2"/>
  <c r="H10" i="2"/>
  <c r="G146" i="2"/>
  <c r="H39" i="2"/>
  <c r="I39" i="2"/>
  <c r="K39" i="2" s="1"/>
  <c r="K26" i="2" s="1"/>
  <c r="F26" i="2"/>
  <c r="O69" i="2"/>
  <c r="H86" i="2"/>
  <c r="F58" i="2"/>
  <c r="H58" i="2" s="1"/>
  <c r="O115" i="2"/>
  <c r="N114" i="2"/>
  <c r="O120" i="2"/>
  <c r="N140" i="2"/>
  <c r="O140" i="2" s="1"/>
  <c r="O141" i="2"/>
  <c r="C146" i="2"/>
  <c r="C149" i="2" s="1"/>
  <c r="J146" i="2"/>
  <c r="J149" i="2" s="1"/>
  <c r="K11" i="2"/>
  <c r="K10" i="2" s="1"/>
  <c r="O14" i="2"/>
  <c r="O20" i="2"/>
  <c r="K21" i="2"/>
  <c r="O34" i="2"/>
  <c r="N62" i="2"/>
  <c r="N58" i="2" s="1"/>
  <c r="O64" i="2"/>
  <c r="O74" i="2"/>
  <c r="I86" i="2"/>
  <c r="L103" i="2"/>
  <c r="O113" i="2"/>
  <c r="L114" i="2"/>
  <c r="O135" i="2"/>
  <c r="N134" i="2"/>
  <c r="E10" i="2"/>
  <c r="L10" i="2"/>
  <c r="O16" i="2"/>
  <c r="H21" i="2"/>
  <c r="N21" i="2"/>
  <c r="O21" i="2" s="1"/>
  <c r="I26" i="2"/>
  <c r="O47" i="2"/>
  <c r="O54" i="2"/>
  <c r="O71" i="2"/>
  <c r="O78" i="2"/>
  <c r="E123" i="2"/>
  <c r="K127" i="2"/>
  <c r="I123" i="2"/>
  <c r="O139" i="2"/>
  <c r="N138" i="2"/>
  <c r="O138" i="2" s="1"/>
  <c r="D146" i="2"/>
  <c r="K142" i="2"/>
  <c r="N12" i="2"/>
  <c r="I19" i="2"/>
  <c r="I21" i="2"/>
  <c r="O24" i="2"/>
  <c r="O40" i="2"/>
  <c r="O72" i="2"/>
  <c r="O83" i="2"/>
  <c r="O91" i="2"/>
  <c r="O104" i="2"/>
  <c r="N103" i="2"/>
  <c r="O105" i="2"/>
  <c r="O106" i="2"/>
  <c r="E114" i="2"/>
  <c r="K116" i="2"/>
  <c r="K114" i="2" s="1"/>
  <c r="I114" i="2"/>
  <c r="E134" i="2"/>
  <c r="I134" i="2"/>
  <c r="K136" i="2"/>
  <c r="O136" i="2" s="1"/>
  <c r="I103" i="2"/>
  <c r="L134" i="2"/>
  <c r="L21" i="2"/>
  <c r="K105" i="2"/>
  <c r="K103" i="2" s="1"/>
  <c r="I140" i="2"/>
  <c r="I142" i="2"/>
  <c r="L142" i="2"/>
  <c r="M236" i="1"/>
  <c r="K236" i="1"/>
  <c r="L236" i="1" s="1"/>
  <c r="J236" i="1"/>
  <c r="I236" i="1"/>
  <c r="H236" i="1"/>
  <c r="F236" i="1"/>
  <c r="E236" i="1"/>
  <c r="D236" i="1"/>
  <c r="G235" i="1"/>
  <c r="F235" i="1" s="1"/>
  <c r="E235" i="1"/>
  <c r="K234" i="1"/>
  <c r="J234" i="1"/>
  <c r="J232" i="1" s="1"/>
  <c r="I234" i="1"/>
  <c r="E234" i="1" s="1"/>
  <c r="M234" i="1" s="1"/>
  <c r="H234" i="1"/>
  <c r="G234" i="1"/>
  <c r="F234" i="1"/>
  <c r="D234" i="1"/>
  <c r="K233" i="1"/>
  <c r="N233" i="1" s="1"/>
  <c r="J233" i="1"/>
  <c r="I233" i="1"/>
  <c r="H233" i="1"/>
  <c r="G233" i="1"/>
  <c r="F233" i="1" s="1"/>
  <c r="D233" i="1"/>
  <c r="K232" i="1"/>
  <c r="G232" i="1"/>
  <c r="D232" i="1"/>
  <c r="K231" i="1"/>
  <c r="J231" i="1"/>
  <c r="I231" i="1"/>
  <c r="H231" i="1"/>
  <c r="E231" i="1" s="1"/>
  <c r="D231" i="1"/>
  <c r="N230" i="1"/>
  <c r="M230" i="1"/>
  <c r="K230" i="1"/>
  <c r="L230" i="1" s="1"/>
  <c r="J230" i="1"/>
  <c r="E230" i="1" s="1"/>
  <c r="I230" i="1"/>
  <c r="H230" i="1"/>
  <c r="G230" i="1"/>
  <c r="F230" i="1"/>
  <c r="D230" i="1"/>
  <c r="K229" i="1"/>
  <c r="J229" i="1"/>
  <c r="I229" i="1"/>
  <c r="E229" i="1" s="1"/>
  <c r="M229" i="1" s="1"/>
  <c r="H229" i="1"/>
  <c r="F229" i="1" s="1"/>
  <c r="L229" i="1" s="1"/>
  <c r="G229" i="1"/>
  <c r="D229" i="1"/>
  <c r="N229" i="1" s="1"/>
  <c r="K228" i="1"/>
  <c r="J228" i="1"/>
  <c r="I228" i="1"/>
  <c r="H228" i="1"/>
  <c r="G228" i="1"/>
  <c r="D228" i="1"/>
  <c r="N227" i="1"/>
  <c r="K227" i="1"/>
  <c r="J227" i="1"/>
  <c r="I227" i="1"/>
  <c r="H227" i="1"/>
  <c r="G227" i="1"/>
  <c r="E227" i="1" s="1"/>
  <c r="D227" i="1"/>
  <c r="N226" i="1"/>
  <c r="K226" i="1"/>
  <c r="J226" i="1"/>
  <c r="I226" i="1"/>
  <c r="H226" i="1"/>
  <c r="G226" i="1"/>
  <c r="F226" i="1"/>
  <c r="E226" i="1"/>
  <c r="M226" i="1" s="1"/>
  <c r="D226" i="1"/>
  <c r="K225" i="1"/>
  <c r="N225" i="1" s="1"/>
  <c r="J225" i="1"/>
  <c r="I225" i="1"/>
  <c r="H225" i="1"/>
  <c r="E225" i="1" s="1"/>
  <c r="M225" i="1" s="1"/>
  <c r="G225" i="1"/>
  <c r="F225" i="1" s="1"/>
  <c r="L225" i="1" s="1"/>
  <c r="D225" i="1"/>
  <c r="K224" i="1"/>
  <c r="J224" i="1"/>
  <c r="E224" i="1" s="1"/>
  <c r="I224" i="1"/>
  <c r="H224" i="1"/>
  <c r="G224" i="1"/>
  <c r="F224" i="1"/>
  <c r="D224" i="1"/>
  <c r="N224" i="1" s="1"/>
  <c r="K223" i="1"/>
  <c r="J223" i="1"/>
  <c r="I223" i="1"/>
  <c r="H223" i="1"/>
  <c r="G223" i="1"/>
  <c r="D223" i="1"/>
  <c r="K222" i="1"/>
  <c r="J222" i="1"/>
  <c r="I222" i="1"/>
  <c r="H222" i="1"/>
  <c r="G222" i="1"/>
  <c r="D222" i="1"/>
  <c r="K221" i="1"/>
  <c r="J221" i="1"/>
  <c r="I221" i="1"/>
  <c r="H221" i="1"/>
  <c r="G221" i="1"/>
  <c r="D221" i="1"/>
  <c r="N220" i="1"/>
  <c r="M220" i="1"/>
  <c r="K220" i="1"/>
  <c r="L220" i="1" s="1"/>
  <c r="J220" i="1"/>
  <c r="I220" i="1"/>
  <c r="H220" i="1"/>
  <c r="G220" i="1"/>
  <c r="F220" i="1"/>
  <c r="E220" i="1"/>
  <c r="D220" i="1"/>
  <c r="K219" i="1"/>
  <c r="N219" i="1" s="1"/>
  <c r="J219" i="1"/>
  <c r="I219" i="1"/>
  <c r="H219" i="1"/>
  <c r="G219" i="1"/>
  <c r="F219" i="1" s="1"/>
  <c r="E219" i="1"/>
  <c r="D219" i="1"/>
  <c r="H218" i="1"/>
  <c r="J215" i="1"/>
  <c r="M214" i="1"/>
  <c r="L214" i="1"/>
  <c r="F214" i="1"/>
  <c r="E214" i="1"/>
  <c r="N213" i="1"/>
  <c r="F213" i="1"/>
  <c r="L213" i="1" s="1"/>
  <c r="E213" i="1"/>
  <c r="N212" i="1"/>
  <c r="K212" i="1"/>
  <c r="J212" i="1"/>
  <c r="I212" i="1"/>
  <c r="I215" i="1" s="1"/>
  <c r="H212" i="1"/>
  <c r="H215" i="1" s="1"/>
  <c r="G212" i="1"/>
  <c r="F212" i="1"/>
  <c r="D212" i="1"/>
  <c r="D215" i="1" s="1"/>
  <c r="F211" i="1"/>
  <c r="E211" i="1"/>
  <c r="N210" i="1"/>
  <c r="F210" i="1"/>
  <c r="E210" i="1"/>
  <c r="N209" i="1"/>
  <c r="F209" i="1"/>
  <c r="E209" i="1"/>
  <c r="N208" i="1"/>
  <c r="H208" i="1"/>
  <c r="F208" i="1"/>
  <c r="L208" i="1" s="1"/>
  <c r="E208" i="1"/>
  <c r="M208" i="1" s="1"/>
  <c r="N207" i="1"/>
  <c r="F207" i="1"/>
  <c r="L207" i="1" s="1"/>
  <c r="E207" i="1"/>
  <c r="M207" i="1" s="1"/>
  <c r="N206" i="1"/>
  <c r="M206" i="1"/>
  <c r="L206" i="1"/>
  <c r="F206" i="1"/>
  <c r="E206" i="1"/>
  <c r="N205" i="1"/>
  <c r="M205" i="1"/>
  <c r="F205" i="1"/>
  <c r="E205" i="1"/>
  <c r="N204" i="1"/>
  <c r="M204" i="1"/>
  <c r="L204" i="1"/>
  <c r="F204" i="1"/>
  <c r="E204" i="1"/>
  <c r="N203" i="1"/>
  <c r="F203" i="1"/>
  <c r="E203" i="1"/>
  <c r="K202" i="1"/>
  <c r="J202" i="1"/>
  <c r="I202" i="1"/>
  <c r="H202" i="1"/>
  <c r="G202" i="1"/>
  <c r="D202" i="1"/>
  <c r="J199" i="1"/>
  <c r="G199" i="1"/>
  <c r="M198" i="1"/>
  <c r="L198" i="1"/>
  <c r="F198" i="1"/>
  <c r="E198" i="1"/>
  <c r="N197" i="1"/>
  <c r="M197" i="1"/>
  <c r="G197" i="1"/>
  <c r="F197" i="1"/>
  <c r="E197" i="1"/>
  <c r="E196" i="1" s="1"/>
  <c r="K196" i="1"/>
  <c r="J196" i="1"/>
  <c r="I196" i="1"/>
  <c r="H196" i="1"/>
  <c r="H199" i="1" s="1"/>
  <c r="G196" i="1"/>
  <c r="D196" i="1"/>
  <c r="D199" i="1" s="1"/>
  <c r="F195" i="1"/>
  <c r="E195" i="1"/>
  <c r="F194" i="1"/>
  <c r="E194" i="1"/>
  <c r="F193" i="1"/>
  <c r="E193" i="1"/>
  <c r="L192" i="1"/>
  <c r="F192" i="1"/>
  <c r="E192" i="1"/>
  <c r="M192" i="1" s="1"/>
  <c r="N191" i="1"/>
  <c r="M191" i="1"/>
  <c r="L191" i="1"/>
  <c r="F191" i="1"/>
  <c r="E191" i="1"/>
  <c r="N190" i="1"/>
  <c r="F190" i="1"/>
  <c r="L190" i="1" s="1"/>
  <c r="E190" i="1"/>
  <c r="M190" i="1" s="1"/>
  <c r="N189" i="1"/>
  <c r="F189" i="1"/>
  <c r="L189" i="1" s="1"/>
  <c r="E189" i="1"/>
  <c r="M189" i="1" s="1"/>
  <c r="N188" i="1"/>
  <c r="F188" i="1"/>
  <c r="E188" i="1"/>
  <c r="M188" i="1" s="1"/>
  <c r="N187" i="1"/>
  <c r="L187" i="1"/>
  <c r="F187" i="1"/>
  <c r="E187" i="1"/>
  <c r="M187" i="1" s="1"/>
  <c r="N186" i="1"/>
  <c r="M186" i="1"/>
  <c r="L186" i="1"/>
  <c r="F186" i="1"/>
  <c r="E186" i="1"/>
  <c r="N185" i="1"/>
  <c r="K185" i="1"/>
  <c r="J185" i="1"/>
  <c r="I185" i="1"/>
  <c r="H185" i="1"/>
  <c r="G185" i="1"/>
  <c r="D185" i="1"/>
  <c r="I182" i="1"/>
  <c r="H182" i="1"/>
  <c r="F181" i="1"/>
  <c r="E181" i="1"/>
  <c r="N180" i="1"/>
  <c r="G180" i="1"/>
  <c r="F180" i="1"/>
  <c r="E180" i="1"/>
  <c r="E179" i="1" s="1"/>
  <c r="K179" i="1"/>
  <c r="J179" i="1"/>
  <c r="I179" i="1"/>
  <c r="H179" i="1"/>
  <c r="G179" i="1"/>
  <c r="G182" i="1" s="1"/>
  <c r="D179" i="1"/>
  <c r="D182" i="1" s="1"/>
  <c r="F178" i="1"/>
  <c r="E178" i="1"/>
  <c r="L177" i="1"/>
  <c r="F177" i="1"/>
  <c r="E177" i="1"/>
  <c r="M177" i="1" s="1"/>
  <c r="F176" i="1"/>
  <c r="L176" i="1" s="1"/>
  <c r="E176" i="1"/>
  <c r="M176" i="1" s="1"/>
  <c r="L175" i="1"/>
  <c r="F175" i="1"/>
  <c r="E175" i="1"/>
  <c r="M175" i="1" s="1"/>
  <c r="N174" i="1"/>
  <c r="M174" i="1"/>
  <c r="L174" i="1"/>
  <c r="F174" i="1"/>
  <c r="E174" i="1"/>
  <c r="N173" i="1"/>
  <c r="L173" i="1"/>
  <c r="F173" i="1"/>
  <c r="E173" i="1"/>
  <c r="M173" i="1" s="1"/>
  <c r="N172" i="1"/>
  <c r="F172" i="1"/>
  <c r="E172" i="1"/>
  <c r="M172" i="1" s="1"/>
  <c r="F171" i="1"/>
  <c r="E171" i="1"/>
  <c r="N170" i="1"/>
  <c r="M170" i="1"/>
  <c r="L170" i="1"/>
  <c r="F170" i="1"/>
  <c r="E170" i="1"/>
  <c r="N169" i="1"/>
  <c r="L169" i="1"/>
  <c r="F169" i="1"/>
  <c r="E169" i="1"/>
  <c r="N168" i="1"/>
  <c r="K168" i="1"/>
  <c r="J168" i="1"/>
  <c r="I168" i="1"/>
  <c r="H168" i="1"/>
  <c r="G168" i="1"/>
  <c r="D168" i="1"/>
  <c r="J165" i="1"/>
  <c r="I165" i="1"/>
  <c r="F164" i="1"/>
  <c r="L164" i="1" s="1"/>
  <c r="E164" i="1"/>
  <c r="M164" i="1" s="1"/>
  <c r="F163" i="1"/>
  <c r="E163" i="1"/>
  <c r="M163" i="1" s="1"/>
  <c r="N162" i="1"/>
  <c r="L162" i="1"/>
  <c r="G162" i="1"/>
  <c r="F162" i="1"/>
  <c r="E162" i="1"/>
  <c r="E161" i="1" s="1"/>
  <c r="N161" i="1"/>
  <c r="K161" i="1"/>
  <c r="J161" i="1"/>
  <c r="I161" i="1"/>
  <c r="H161" i="1"/>
  <c r="H165" i="1" s="1"/>
  <c r="G161" i="1"/>
  <c r="G165" i="1" s="1"/>
  <c r="D161" i="1"/>
  <c r="D165" i="1" s="1"/>
  <c r="F160" i="1"/>
  <c r="E160" i="1"/>
  <c r="F159" i="1"/>
  <c r="L159" i="1" s="1"/>
  <c r="E159" i="1"/>
  <c r="M159" i="1" s="1"/>
  <c r="F158" i="1"/>
  <c r="L158" i="1" s="1"/>
  <c r="E158" i="1"/>
  <c r="M158" i="1" s="1"/>
  <c r="F157" i="1"/>
  <c r="L157" i="1" s="1"/>
  <c r="E157" i="1"/>
  <c r="M157" i="1" s="1"/>
  <c r="N156" i="1"/>
  <c r="L156" i="1"/>
  <c r="F156" i="1"/>
  <c r="E156" i="1"/>
  <c r="M156" i="1" s="1"/>
  <c r="N155" i="1"/>
  <c r="M155" i="1"/>
  <c r="L155" i="1"/>
  <c r="F155" i="1"/>
  <c r="E155" i="1"/>
  <c r="N154" i="1"/>
  <c r="F154" i="1"/>
  <c r="L154" i="1" s="1"/>
  <c r="E154" i="1"/>
  <c r="M154" i="1" s="1"/>
  <c r="N153" i="1"/>
  <c r="F153" i="1"/>
  <c r="L153" i="1" s="1"/>
  <c r="E153" i="1"/>
  <c r="M153" i="1" s="1"/>
  <c r="N152" i="1"/>
  <c r="L152" i="1"/>
  <c r="F152" i="1"/>
  <c r="E152" i="1"/>
  <c r="M152" i="1" s="1"/>
  <c r="N151" i="1"/>
  <c r="M151" i="1"/>
  <c r="L151" i="1"/>
  <c r="F151" i="1"/>
  <c r="E151" i="1"/>
  <c r="N150" i="1"/>
  <c r="K150" i="1"/>
  <c r="J150" i="1"/>
  <c r="I150" i="1"/>
  <c r="H150" i="1"/>
  <c r="G150" i="1"/>
  <c r="D150" i="1"/>
  <c r="F146" i="1"/>
  <c r="E146" i="1"/>
  <c r="N145" i="1"/>
  <c r="M145" i="1"/>
  <c r="F145" i="1"/>
  <c r="L145" i="1" s="1"/>
  <c r="E145" i="1"/>
  <c r="N144" i="1"/>
  <c r="F144" i="1"/>
  <c r="L144" i="1" s="1"/>
  <c r="E144" i="1"/>
  <c r="M144" i="1" s="1"/>
  <c r="N143" i="1"/>
  <c r="G143" i="1"/>
  <c r="N142" i="1"/>
  <c r="K142" i="1"/>
  <c r="J142" i="1"/>
  <c r="J147" i="1" s="1"/>
  <c r="I142" i="1"/>
  <c r="I147" i="1" s="1"/>
  <c r="H142" i="1"/>
  <c r="D142" i="1"/>
  <c r="F141" i="1"/>
  <c r="E141" i="1"/>
  <c r="F140" i="1"/>
  <c r="E140" i="1"/>
  <c r="F139" i="1"/>
  <c r="L139" i="1" s="1"/>
  <c r="E139" i="1"/>
  <c r="M139" i="1" s="1"/>
  <c r="F138" i="1"/>
  <c r="E138" i="1"/>
  <c r="N137" i="1"/>
  <c r="F137" i="1"/>
  <c r="L137" i="1" s="1"/>
  <c r="E137" i="1"/>
  <c r="M137" i="1" s="1"/>
  <c r="N136" i="1"/>
  <c r="F136" i="1"/>
  <c r="L136" i="1" s="1"/>
  <c r="E136" i="1"/>
  <c r="M136" i="1" s="1"/>
  <c r="N135" i="1"/>
  <c r="M135" i="1"/>
  <c r="L135" i="1"/>
  <c r="F135" i="1"/>
  <c r="E135" i="1"/>
  <c r="N134" i="1"/>
  <c r="M134" i="1"/>
  <c r="L134" i="1"/>
  <c r="F134" i="1"/>
  <c r="E134" i="1"/>
  <c r="N133" i="1"/>
  <c r="F133" i="1"/>
  <c r="E133" i="1"/>
  <c r="K132" i="1"/>
  <c r="J132" i="1"/>
  <c r="I132" i="1"/>
  <c r="H132" i="1"/>
  <c r="H147" i="1" s="1"/>
  <c r="G132" i="1"/>
  <c r="D132" i="1"/>
  <c r="D147" i="1" s="1"/>
  <c r="G129" i="1"/>
  <c r="N128" i="1"/>
  <c r="M128" i="1"/>
  <c r="G128" i="1"/>
  <c r="F128" i="1"/>
  <c r="E128" i="1"/>
  <c r="E127" i="1" s="1"/>
  <c r="K127" i="1"/>
  <c r="J127" i="1"/>
  <c r="I127" i="1"/>
  <c r="H127" i="1"/>
  <c r="H129" i="1" s="1"/>
  <c r="G127" i="1"/>
  <c r="D127" i="1"/>
  <c r="F126" i="1"/>
  <c r="E126" i="1"/>
  <c r="N125" i="1"/>
  <c r="M125" i="1"/>
  <c r="L125" i="1"/>
  <c r="F125" i="1"/>
  <c r="E125" i="1"/>
  <c r="F124" i="1"/>
  <c r="E124" i="1"/>
  <c r="F123" i="1"/>
  <c r="E123" i="1"/>
  <c r="N122" i="1"/>
  <c r="M122" i="1"/>
  <c r="L122" i="1"/>
  <c r="F122" i="1"/>
  <c r="E122" i="1"/>
  <c r="N121" i="1"/>
  <c r="F121" i="1"/>
  <c r="L121" i="1" s="1"/>
  <c r="E121" i="1"/>
  <c r="M121" i="1" s="1"/>
  <c r="N120" i="1"/>
  <c r="F120" i="1"/>
  <c r="L120" i="1" s="1"/>
  <c r="E120" i="1"/>
  <c r="M120" i="1" s="1"/>
  <c r="F119" i="1"/>
  <c r="E119" i="1"/>
  <c r="N118" i="1"/>
  <c r="F118" i="1"/>
  <c r="L118" i="1" s="1"/>
  <c r="E118" i="1"/>
  <c r="M118" i="1" s="1"/>
  <c r="N117" i="1"/>
  <c r="L117" i="1"/>
  <c r="F117" i="1"/>
  <c r="E117" i="1"/>
  <c r="M117" i="1" s="1"/>
  <c r="N116" i="1"/>
  <c r="M116" i="1"/>
  <c r="L116" i="1"/>
  <c r="F116" i="1"/>
  <c r="E116" i="1"/>
  <c r="N115" i="1"/>
  <c r="K115" i="1"/>
  <c r="J115" i="1"/>
  <c r="J129" i="1" s="1"/>
  <c r="I115" i="1"/>
  <c r="H115" i="1"/>
  <c r="G115" i="1"/>
  <c r="E115" i="1"/>
  <c r="M115" i="1" s="1"/>
  <c r="D115" i="1"/>
  <c r="I112" i="1"/>
  <c r="D112" i="1"/>
  <c r="N111" i="1"/>
  <c r="F111" i="1"/>
  <c r="E111" i="1"/>
  <c r="N110" i="1"/>
  <c r="G110" i="1"/>
  <c r="K109" i="1"/>
  <c r="N109" i="1" s="1"/>
  <c r="J109" i="1"/>
  <c r="J112" i="1" s="1"/>
  <c r="I109" i="1"/>
  <c r="H109" i="1"/>
  <c r="H112" i="1" s="1"/>
  <c r="D109" i="1"/>
  <c r="F108" i="1"/>
  <c r="E108" i="1"/>
  <c r="F107" i="1"/>
  <c r="E107" i="1"/>
  <c r="F106" i="1"/>
  <c r="E106" i="1"/>
  <c r="N105" i="1"/>
  <c r="F105" i="1"/>
  <c r="L105" i="1" s="1"/>
  <c r="E105" i="1"/>
  <c r="M105" i="1" s="1"/>
  <c r="N104" i="1"/>
  <c r="F104" i="1"/>
  <c r="L104" i="1" s="1"/>
  <c r="E104" i="1"/>
  <c r="M104" i="1" s="1"/>
  <c r="N103" i="1"/>
  <c r="L103" i="1"/>
  <c r="F103" i="1"/>
  <c r="E103" i="1"/>
  <c r="M103" i="1" s="1"/>
  <c r="N102" i="1"/>
  <c r="M102" i="1"/>
  <c r="L102" i="1"/>
  <c r="F102" i="1"/>
  <c r="E102" i="1"/>
  <c r="N101" i="1"/>
  <c r="F101" i="1"/>
  <c r="L101" i="1" s="1"/>
  <c r="E101" i="1"/>
  <c r="M101" i="1" s="1"/>
  <c r="N100" i="1"/>
  <c r="F100" i="1"/>
  <c r="E100" i="1"/>
  <c r="K99" i="1"/>
  <c r="J99" i="1"/>
  <c r="I99" i="1"/>
  <c r="H99" i="1"/>
  <c r="G99" i="1"/>
  <c r="D99" i="1"/>
  <c r="J96" i="1"/>
  <c r="M95" i="1"/>
  <c r="L95" i="1"/>
  <c r="F95" i="1"/>
  <c r="E95" i="1"/>
  <c r="N94" i="1"/>
  <c r="M94" i="1"/>
  <c r="F94" i="1"/>
  <c r="L94" i="1" s="1"/>
  <c r="E94" i="1"/>
  <c r="E93" i="1" s="1"/>
  <c r="K93" i="1"/>
  <c r="J93" i="1"/>
  <c r="I93" i="1"/>
  <c r="I96" i="1" s="1"/>
  <c r="H93" i="1"/>
  <c r="G93" i="1"/>
  <c r="G96" i="1" s="1"/>
  <c r="F93" i="1"/>
  <c r="D93" i="1"/>
  <c r="N92" i="1"/>
  <c r="M92" i="1"/>
  <c r="I92" i="1"/>
  <c r="F92" i="1"/>
  <c r="L92" i="1" s="1"/>
  <c r="F91" i="1"/>
  <c r="E91" i="1"/>
  <c r="F90" i="1"/>
  <c r="E90" i="1"/>
  <c r="N89" i="1"/>
  <c r="F89" i="1"/>
  <c r="L89" i="1" s="1"/>
  <c r="E89" i="1"/>
  <c r="M89" i="1" s="1"/>
  <c r="F88" i="1"/>
  <c r="E88" i="1"/>
  <c r="N87" i="1"/>
  <c r="F87" i="1"/>
  <c r="L87" i="1" s="1"/>
  <c r="E87" i="1"/>
  <c r="M87" i="1" s="1"/>
  <c r="N86" i="1"/>
  <c r="F86" i="1"/>
  <c r="L86" i="1" s="1"/>
  <c r="E86" i="1"/>
  <c r="M86" i="1" s="1"/>
  <c r="N85" i="1"/>
  <c r="M85" i="1"/>
  <c r="L85" i="1"/>
  <c r="F85" i="1"/>
  <c r="E85" i="1"/>
  <c r="N84" i="1"/>
  <c r="M84" i="1"/>
  <c r="L84" i="1"/>
  <c r="F84" i="1"/>
  <c r="E84" i="1"/>
  <c r="N83" i="1"/>
  <c r="F83" i="1"/>
  <c r="L83" i="1" s="1"/>
  <c r="E83" i="1"/>
  <c r="M83" i="1" s="1"/>
  <c r="N82" i="1"/>
  <c r="F82" i="1"/>
  <c r="E82" i="1"/>
  <c r="K81" i="1"/>
  <c r="J81" i="1"/>
  <c r="I81" i="1"/>
  <c r="H81" i="1"/>
  <c r="G81" i="1"/>
  <c r="D81" i="1"/>
  <c r="K78" i="1"/>
  <c r="N78" i="1" s="1"/>
  <c r="F77" i="1"/>
  <c r="E77" i="1"/>
  <c r="N76" i="1"/>
  <c r="G76" i="1"/>
  <c r="N75" i="1"/>
  <c r="K75" i="1"/>
  <c r="J75" i="1"/>
  <c r="J78" i="1" s="1"/>
  <c r="I75" i="1"/>
  <c r="I78" i="1" s="1"/>
  <c r="H75" i="1"/>
  <c r="H78" i="1" s="1"/>
  <c r="D75" i="1"/>
  <c r="D78" i="1" s="1"/>
  <c r="F74" i="1"/>
  <c r="E74" i="1"/>
  <c r="F73" i="1"/>
  <c r="E73" i="1"/>
  <c r="N72" i="1"/>
  <c r="M72" i="1"/>
  <c r="L72" i="1"/>
  <c r="F72" i="1"/>
  <c r="E72" i="1"/>
  <c r="F71" i="1"/>
  <c r="L71" i="1" s="1"/>
  <c r="E71" i="1"/>
  <c r="N70" i="1"/>
  <c r="M70" i="1"/>
  <c r="L70" i="1"/>
  <c r="F70" i="1"/>
  <c r="E70" i="1"/>
  <c r="N69" i="1"/>
  <c r="M69" i="1"/>
  <c r="F69" i="1"/>
  <c r="L69" i="1" s="1"/>
  <c r="E69" i="1"/>
  <c r="N68" i="1"/>
  <c r="F68" i="1"/>
  <c r="L68" i="1" s="1"/>
  <c r="E68" i="1"/>
  <c r="M68" i="1" s="1"/>
  <c r="N67" i="1"/>
  <c r="M67" i="1"/>
  <c r="L67" i="1"/>
  <c r="F67" i="1"/>
  <c r="E67" i="1"/>
  <c r="N66" i="1"/>
  <c r="M66" i="1"/>
  <c r="L66" i="1"/>
  <c r="F66" i="1"/>
  <c r="E66" i="1"/>
  <c r="N65" i="1"/>
  <c r="F65" i="1"/>
  <c r="L65" i="1" s="1"/>
  <c r="E65" i="1"/>
  <c r="E64" i="1" s="1"/>
  <c r="N64" i="1"/>
  <c r="K64" i="1"/>
  <c r="J64" i="1"/>
  <c r="I64" i="1"/>
  <c r="H64" i="1"/>
  <c r="G64" i="1"/>
  <c r="D64" i="1"/>
  <c r="J61" i="1"/>
  <c r="N60" i="1"/>
  <c r="F60" i="1"/>
  <c r="E60" i="1"/>
  <c r="E57" i="1" s="1"/>
  <c r="F59" i="1"/>
  <c r="L59" i="1" s="1"/>
  <c r="E59" i="1"/>
  <c r="M59" i="1" s="1"/>
  <c r="N58" i="1"/>
  <c r="L58" i="1"/>
  <c r="F58" i="1"/>
  <c r="E58" i="1"/>
  <c r="M58" i="1" s="1"/>
  <c r="K57" i="1"/>
  <c r="J57" i="1"/>
  <c r="I57" i="1"/>
  <c r="I61" i="1" s="1"/>
  <c r="H57" i="1"/>
  <c r="H61" i="1" s="1"/>
  <c r="G57" i="1"/>
  <c r="D57" i="1"/>
  <c r="D61" i="1" s="1"/>
  <c r="F56" i="1"/>
  <c r="E56" i="1"/>
  <c r="N55" i="1"/>
  <c r="M55" i="1"/>
  <c r="L55" i="1"/>
  <c r="F55" i="1"/>
  <c r="E55" i="1"/>
  <c r="N54" i="1"/>
  <c r="F54" i="1"/>
  <c r="L54" i="1" s="1"/>
  <c r="E54" i="1"/>
  <c r="M54" i="1" s="1"/>
  <c r="F53" i="1"/>
  <c r="L53" i="1" s="1"/>
  <c r="E53" i="1"/>
  <c r="M53" i="1" s="1"/>
  <c r="N52" i="1"/>
  <c r="L52" i="1"/>
  <c r="F52" i="1"/>
  <c r="E52" i="1"/>
  <c r="M52" i="1" s="1"/>
  <c r="N51" i="1"/>
  <c r="F51" i="1"/>
  <c r="E51" i="1"/>
  <c r="N50" i="1"/>
  <c r="L50" i="1"/>
  <c r="F50" i="1"/>
  <c r="E50" i="1"/>
  <c r="M50" i="1" s="1"/>
  <c r="N49" i="1"/>
  <c r="M49" i="1"/>
  <c r="L49" i="1"/>
  <c r="F49" i="1"/>
  <c r="E49" i="1"/>
  <c r="N48" i="1"/>
  <c r="F48" i="1"/>
  <c r="L48" i="1" s="1"/>
  <c r="E48" i="1"/>
  <c r="M48" i="1" s="1"/>
  <c r="N47" i="1"/>
  <c r="F47" i="1"/>
  <c r="E47" i="1"/>
  <c r="M47" i="1" s="1"/>
  <c r="K46" i="1"/>
  <c r="J46" i="1"/>
  <c r="I46" i="1"/>
  <c r="H46" i="1"/>
  <c r="G46" i="1"/>
  <c r="D46" i="1"/>
  <c r="F42" i="1"/>
  <c r="L42" i="1" s="1"/>
  <c r="E42" i="1"/>
  <c r="M42" i="1" s="1"/>
  <c r="N41" i="1"/>
  <c r="M41" i="1"/>
  <c r="L41" i="1"/>
  <c r="F41" i="1"/>
  <c r="E41" i="1"/>
  <c r="N40" i="1"/>
  <c r="K40" i="1"/>
  <c r="K43" i="1" s="1"/>
  <c r="J40" i="1"/>
  <c r="J43" i="1" s="1"/>
  <c r="I40" i="1"/>
  <c r="I43" i="1" s="1"/>
  <c r="H40" i="1"/>
  <c r="H43" i="1" s="1"/>
  <c r="G40" i="1"/>
  <c r="G43" i="1" s="1"/>
  <c r="E40" i="1"/>
  <c r="D40" i="1"/>
  <c r="D43" i="1" s="1"/>
  <c r="F39" i="1"/>
  <c r="F38" i="1"/>
  <c r="N37" i="1"/>
  <c r="F37" i="1"/>
  <c r="L37" i="1" s="1"/>
  <c r="E37" i="1"/>
  <c r="M37" i="1" s="1"/>
  <c r="F36" i="1"/>
  <c r="E36" i="1"/>
  <c r="N35" i="1"/>
  <c r="M35" i="1"/>
  <c r="L35" i="1"/>
  <c r="F35" i="1"/>
  <c r="E35" i="1"/>
  <c r="N34" i="1"/>
  <c r="F34" i="1"/>
  <c r="L34" i="1" s="1"/>
  <c r="E34" i="1"/>
  <c r="M34" i="1" s="1"/>
  <c r="N33" i="1"/>
  <c r="F33" i="1"/>
  <c r="L33" i="1" s="1"/>
  <c r="E33" i="1"/>
  <c r="M33" i="1" s="1"/>
  <c r="N32" i="1"/>
  <c r="M32" i="1"/>
  <c r="L32" i="1"/>
  <c r="F32" i="1"/>
  <c r="E32" i="1"/>
  <c r="N31" i="1"/>
  <c r="M31" i="1"/>
  <c r="F31" i="1"/>
  <c r="L31" i="1" s="1"/>
  <c r="E31" i="1"/>
  <c r="E30" i="1" s="1"/>
  <c r="N30" i="1"/>
  <c r="K30" i="1"/>
  <c r="L30" i="1" s="1"/>
  <c r="J30" i="1"/>
  <c r="I30" i="1"/>
  <c r="H30" i="1"/>
  <c r="G30" i="1"/>
  <c r="F30" i="1"/>
  <c r="D30" i="1"/>
  <c r="F26" i="1"/>
  <c r="L26" i="1" s="1"/>
  <c r="E26" i="1"/>
  <c r="M26" i="1" s="1"/>
  <c r="F25" i="1"/>
  <c r="L25" i="1" s="1"/>
  <c r="E25" i="1"/>
  <c r="M25" i="1" s="1"/>
  <c r="F24" i="1"/>
  <c r="L24" i="1" s="1"/>
  <c r="E24" i="1"/>
  <c r="M24" i="1" s="1"/>
  <c r="N23" i="1"/>
  <c r="M23" i="1"/>
  <c r="L23" i="1"/>
  <c r="F23" i="1"/>
  <c r="E23" i="1"/>
  <c r="N22" i="1"/>
  <c r="K22" i="1"/>
  <c r="K27" i="1" s="1"/>
  <c r="J22" i="1"/>
  <c r="J27" i="1" s="1"/>
  <c r="I22" i="1"/>
  <c r="I27" i="1" s="1"/>
  <c r="H22" i="1"/>
  <c r="H27" i="1" s="1"/>
  <c r="G22" i="1"/>
  <c r="G27" i="1" s="1"/>
  <c r="E22" i="1"/>
  <c r="D22" i="1"/>
  <c r="D27" i="1" s="1"/>
  <c r="F21" i="1"/>
  <c r="E21" i="1"/>
  <c r="N20" i="1"/>
  <c r="F20" i="1"/>
  <c r="L20" i="1" s="1"/>
  <c r="E20" i="1"/>
  <c r="M20" i="1" s="1"/>
  <c r="N19" i="1"/>
  <c r="F19" i="1"/>
  <c r="L19" i="1" s="1"/>
  <c r="E19" i="1"/>
  <c r="M19" i="1" s="1"/>
  <c r="N18" i="1"/>
  <c r="M18" i="1"/>
  <c r="L18" i="1"/>
  <c r="F18" i="1"/>
  <c r="E18" i="1"/>
  <c r="N17" i="1"/>
  <c r="M17" i="1"/>
  <c r="L17" i="1"/>
  <c r="F17" i="1"/>
  <c r="E17" i="1"/>
  <c r="N16" i="1"/>
  <c r="F16" i="1"/>
  <c r="L16" i="1" s="1"/>
  <c r="E16" i="1"/>
  <c r="M16" i="1" s="1"/>
  <c r="N15" i="1"/>
  <c r="F15" i="1"/>
  <c r="L15" i="1" s="1"/>
  <c r="E15" i="1"/>
  <c r="M15" i="1" s="1"/>
  <c r="N14" i="1"/>
  <c r="F14" i="1"/>
  <c r="E14" i="1"/>
  <c r="N13" i="1"/>
  <c r="F13" i="1"/>
  <c r="L13" i="1" s="1"/>
  <c r="E13" i="1"/>
  <c r="M13" i="1" s="1"/>
  <c r="N12" i="1"/>
  <c r="M12" i="1"/>
  <c r="L12" i="1"/>
  <c r="F12" i="1"/>
  <c r="E12" i="1"/>
  <c r="N11" i="1"/>
  <c r="M11" i="1"/>
  <c r="F11" i="1"/>
  <c r="L11" i="1" s="1"/>
  <c r="E11" i="1"/>
  <c r="N10" i="1"/>
  <c r="F10" i="1"/>
  <c r="L10" i="1" s="1"/>
  <c r="E10" i="1"/>
  <c r="M10" i="1" s="1"/>
  <c r="N9" i="1"/>
  <c r="F9" i="1"/>
  <c r="F8" i="1" s="1"/>
  <c r="L8" i="1" s="1"/>
  <c r="E9" i="1"/>
  <c r="M9" i="1" s="1"/>
  <c r="K8" i="1"/>
  <c r="N8" i="1" s="1"/>
  <c r="J8" i="1"/>
  <c r="I8" i="1"/>
  <c r="H8" i="1"/>
  <c r="G8" i="1"/>
  <c r="D8" i="1"/>
  <c r="N119" i="2" l="1"/>
  <c r="O119" i="2" s="1"/>
  <c r="O12" i="2"/>
  <c r="N10" i="2"/>
  <c r="O10" i="2" s="1"/>
  <c r="H26" i="2"/>
  <c r="F146" i="2"/>
  <c r="F149" i="2" s="1"/>
  <c r="G149" i="2"/>
  <c r="K86" i="2"/>
  <c r="K58" i="2" s="1"/>
  <c r="K146" i="2" s="1"/>
  <c r="K149" i="2" s="1"/>
  <c r="I58" i="2"/>
  <c r="O103" i="2"/>
  <c r="E146" i="2"/>
  <c r="D149" i="2"/>
  <c r="O116" i="2"/>
  <c r="O39" i="2"/>
  <c r="O26" i="2"/>
  <c r="K134" i="2"/>
  <c r="O134" i="2" s="1"/>
  <c r="O114" i="2"/>
  <c r="O123" i="2"/>
  <c r="M57" i="1"/>
  <c r="E61" i="1"/>
  <c r="E43" i="1"/>
  <c r="L27" i="1"/>
  <c r="N27" i="1"/>
  <c r="N43" i="1"/>
  <c r="M43" i="1"/>
  <c r="M40" i="1"/>
  <c r="N46" i="1"/>
  <c r="E76" i="1"/>
  <c r="G75" i="1"/>
  <c r="G78" i="1" s="1"/>
  <c r="F76" i="1"/>
  <c r="L93" i="1"/>
  <c r="M93" i="1"/>
  <c r="N99" i="1"/>
  <c r="E110" i="1"/>
  <c r="G109" i="1"/>
  <c r="G112" i="1" s="1"/>
  <c r="N132" i="1"/>
  <c r="N202" i="1"/>
  <c r="L219" i="1"/>
  <c r="E221" i="1"/>
  <c r="F221" i="1"/>
  <c r="G218" i="1"/>
  <c r="G237" i="1" s="1"/>
  <c r="E8" i="1"/>
  <c r="M8" i="1" s="1"/>
  <c r="F22" i="1"/>
  <c r="F27" i="1" s="1"/>
  <c r="F40" i="1"/>
  <c r="H96" i="1"/>
  <c r="K96" i="1"/>
  <c r="F115" i="1"/>
  <c r="E168" i="1"/>
  <c r="M169" i="1"/>
  <c r="E185" i="1"/>
  <c r="M185" i="1" s="1"/>
  <c r="E212" i="1"/>
  <c r="M213" i="1"/>
  <c r="J237" i="1"/>
  <c r="L22" i="1"/>
  <c r="M30" i="1"/>
  <c r="E46" i="1"/>
  <c r="M46" i="1" s="1"/>
  <c r="L47" i="1"/>
  <c r="F46" i="1"/>
  <c r="G61" i="1"/>
  <c r="K61" i="1"/>
  <c r="F57" i="1"/>
  <c r="M64" i="1"/>
  <c r="M65" i="1"/>
  <c r="M81" i="1"/>
  <c r="N81" i="1"/>
  <c r="L100" i="1"/>
  <c r="F99" i="1"/>
  <c r="L99" i="1" s="1"/>
  <c r="F110" i="1"/>
  <c r="F143" i="1"/>
  <c r="E143" i="1"/>
  <c r="G142" i="1"/>
  <c r="G147" i="1" s="1"/>
  <c r="F150" i="1"/>
  <c r="M161" i="1"/>
  <c r="K165" i="1"/>
  <c r="L161" i="1"/>
  <c r="L163" i="1"/>
  <c r="F161" i="1"/>
  <c r="K182" i="1"/>
  <c r="N179" i="1"/>
  <c r="M179" i="1"/>
  <c r="F185" i="1"/>
  <c r="G215" i="1"/>
  <c r="E218" i="1"/>
  <c r="M219" i="1"/>
  <c r="E223" i="1"/>
  <c r="M223" i="1" s="1"/>
  <c r="F231" i="1"/>
  <c r="M22" i="1"/>
  <c r="E182" i="1"/>
  <c r="M221" i="1"/>
  <c r="L221" i="1"/>
  <c r="L9" i="1"/>
  <c r="L46" i="1"/>
  <c r="E81" i="1"/>
  <c r="M82" i="1"/>
  <c r="N93" i="1"/>
  <c r="L180" i="1"/>
  <c r="F179" i="1"/>
  <c r="F182" i="1" s="1"/>
  <c r="K218" i="1"/>
  <c r="N221" i="1"/>
  <c r="F232" i="1"/>
  <c r="F64" i="1"/>
  <c r="L64" i="1" s="1"/>
  <c r="L82" i="1"/>
  <c r="F81" i="1"/>
  <c r="L81" i="1" s="1"/>
  <c r="D96" i="1"/>
  <c r="E96" i="1"/>
  <c r="E99" i="1"/>
  <c r="M99" i="1" s="1"/>
  <c r="M100" i="1"/>
  <c r="L115" i="1"/>
  <c r="N127" i="1"/>
  <c r="M127" i="1"/>
  <c r="K129" i="1"/>
  <c r="F132" i="1"/>
  <c r="L132" i="1" s="1"/>
  <c r="L133" i="1"/>
  <c r="E150" i="1"/>
  <c r="M150" i="1" s="1"/>
  <c r="F168" i="1"/>
  <c r="J182" i="1"/>
  <c r="N196" i="1"/>
  <c r="M196" i="1"/>
  <c r="K199" i="1"/>
  <c r="F202" i="1"/>
  <c r="F215" i="1" s="1"/>
  <c r="L203" i="1"/>
  <c r="K215" i="1"/>
  <c r="D218" i="1"/>
  <c r="D237" i="1" s="1"/>
  <c r="N232" i="1"/>
  <c r="E233" i="1"/>
  <c r="H232" i="1"/>
  <c r="H237" i="1" s="1"/>
  <c r="L233" i="1"/>
  <c r="K237" i="1"/>
  <c r="K112" i="1"/>
  <c r="D129" i="1"/>
  <c r="L128" i="1"/>
  <c r="F127" i="1"/>
  <c r="M133" i="1"/>
  <c r="E132" i="1"/>
  <c r="M132" i="1" s="1"/>
  <c r="L185" i="1"/>
  <c r="L197" i="1"/>
  <c r="F196" i="1"/>
  <c r="M203" i="1"/>
  <c r="E202" i="1"/>
  <c r="M202" i="1" s="1"/>
  <c r="M212" i="1"/>
  <c r="L212" i="1"/>
  <c r="I218" i="1"/>
  <c r="J218" i="1"/>
  <c r="F222" i="1"/>
  <c r="L222" i="1" s="1"/>
  <c r="E222" i="1"/>
  <c r="N222" i="1"/>
  <c r="M222" i="1"/>
  <c r="F223" i="1"/>
  <c r="L223" i="1" s="1"/>
  <c r="N223" i="1"/>
  <c r="M227" i="1"/>
  <c r="N57" i="1"/>
  <c r="I129" i="1"/>
  <c r="E129" i="1"/>
  <c r="K147" i="1"/>
  <c r="L150" i="1"/>
  <c r="M162" i="1"/>
  <c r="M168" i="1"/>
  <c r="L168" i="1"/>
  <c r="M180" i="1"/>
  <c r="I199" i="1"/>
  <c r="L226" i="1"/>
  <c r="F227" i="1"/>
  <c r="L227" i="1" s="1"/>
  <c r="F228" i="1"/>
  <c r="L228" i="1" s="1"/>
  <c r="E228" i="1"/>
  <c r="N228" i="1"/>
  <c r="M228" i="1"/>
  <c r="I232" i="1"/>
  <c r="I237" i="1" s="1"/>
  <c r="L234" i="1"/>
  <c r="O58" i="2" l="1"/>
  <c r="H146" i="2"/>
  <c r="N146" i="2"/>
  <c r="N237" i="1"/>
  <c r="L110" i="1"/>
  <c r="F109" i="1"/>
  <c r="F61" i="1"/>
  <c r="L57" i="1"/>
  <c r="N147" i="1"/>
  <c r="F218" i="1"/>
  <c r="L218" i="1" s="1"/>
  <c r="M110" i="1"/>
  <c r="E109" i="1"/>
  <c r="F199" i="1"/>
  <c r="L196" i="1"/>
  <c r="N112" i="1"/>
  <c r="E232" i="1"/>
  <c r="M233" i="1"/>
  <c r="L215" i="1"/>
  <c r="N215" i="1"/>
  <c r="N218" i="1"/>
  <c r="M218" i="1"/>
  <c r="L179" i="1"/>
  <c r="F165" i="1"/>
  <c r="L143" i="1"/>
  <c r="F142" i="1"/>
  <c r="E215" i="1"/>
  <c r="M215" i="1" s="1"/>
  <c r="F96" i="1"/>
  <c r="L96" i="1" s="1"/>
  <c r="F129" i="1"/>
  <c r="L127" i="1"/>
  <c r="M96" i="1"/>
  <c r="N96" i="1"/>
  <c r="M76" i="1"/>
  <c r="E75" i="1"/>
  <c r="F237" i="1"/>
  <c r="L237" i="1" s="1"/>
  <c r="L232" i="1"/>
  <c r="L61" i="1"/>
  <c r="M61" i="1"/>
  <c r="N61" i="1"/>
  <c r="E199" i="1"/>
  <c r="M199" i="1" s="1"/>
  <c r="L199" i="1"/>
  <c r="N199" i="1"/>
  <c r="M129" i="1"/>
  <c r="L129" i="1"/>
  <c r="N129" i="1"/>
  <c r="E165" i="1"/>
  <c r="M165" i="1" s="1"/>
  <c r="N182" i="1"/>
  <c r="L182" i="1"/>
  <c r="M182" i="1"/>
  <c r="L165" i="1"/>
  <c r="N165" i="1"/>
  <c r="M143" i="1"/>
  <c r="E142" i="1"/>
  <c r="F43" i="1"/>
  <c r="L43" i="1" s="1"/>
  <c r="L40" i="1"/>
  <c r="L202" i="1"/>
  <c r="L76" i="1"/>
  <c r="F75" i="1"/>
  <c r="E27" i="1"/>
  <c r="M27" i="1" s="1"/>
  <c r="O146" i="2" l="1"/>
  <c r="N149" i="2"/>
  <c r="E237" i="1"/>
  <c r="M237" i="1" s="1"/>
  <c r="M232" i="1"/>
  <c r="F147" i="1"/>
  <c r="L147" i="1" s="1"/>
  <c r="L142" i="1"/>
  <c r="E147" i="1"/>
  <c r="M147" i="1" s="1"/>
  <c r="M142" i="1"/>
  <c r="E78" i="1"/>
  <c r="M78" i="1" s="1"/>
  <c r="M75" i="1"/>
  <c r="F78" i="1"/>
  <c r="L78" i="1" s="1"/>
  <c r="L75" i="1"/>
  <c r="E112" i="1"/>
  <c r="M112" i="1" s="1"/>
  <c r="M109" i="1"/>
  <c r="F112" i="1"/>
  <c r="L112" i="1" s="1"/>
  <c r="L109" i="1"/>
</calcChain>
</file>

<file path=xl/sharedStrings.xml><?xml version="1.0" encoding="utf-8"?>
<sst xmlns="http://schemas.openxmlformats.org/spreadsheetml/2006/main" count="732" uniqueCount="290">
  <si>
    <t>Отчет об исполнении консолидированного бюджета Октябрьского района по состоянию на 01.06.2021</t>
  </si>
  <si>
    <t>(тыс.руб.)</t>
  </si>
  <si>
    <t xml:space="preserve"> </t>
  </si>
  <si>
    <t>Первонач. план на 2021 год</t>
  </si>
  <si>
    <t>Уточн. план на 2021 год</t>
  </si>
  <si>
    <t>План                 на 1 полугодие 2021 года</t>
  </si>
  <si>
    <t>1 квартал</t>
  </si>
  <si>
    <t>2 квартал</t>
  </si>
  <si>
    <t>3 квартал</t>
  </si>
  <si>
    <t>4 квартал</t>
  </si>
  <si>
    <t>Исполнение на 01.06.2021</t>
  </si>
  <si>
    <t xml:space="preserve">% исп-ия к плану за 1 полугодие 2021 года </t>
  </si>
  <si>
    <t xml:space="preserve">% исп-ия к уточн. плану на 2021 год </t>
  </si>
  <si>
    <t xml:space="preserve">% исп-ия к первонач. плану на 2021 год </t>
  </si>
  <si>
    <t>КБК</t>
  </si>
  <si>
    <t>Наименование дохода</t>
  </si>
  <si>
    <t>Октябрьский район</t>
  </si>
  <si>
    <t>00010000000000000000</t>
  </si>
  <si>
    <t>НАЛОГОВЫЕ И НЕНАЛОГОВЫЕ ДОХОДЫ</t>
  </si>
  <si>
    <t>00010102000010000110</t>
  </si>
  <si>
    <t>Налог на доходы физических лиц</t>
  </si>
  <si>
    <t>00010302000010000110</t>
  </si>
  <si>
    <t>Акцизы по подакцизным товарам (продукции), производимым на территории Российской Федерации</t>
  </si>
  <si>
    <t>00010500000000000000</t>
  </si>
  <si>
    <t>Налоги на совокупный доход</t>
  </si>
  <si>
    <t>00010600000000000000</t>
  </si>
  <si>
    <t>Налоги  на  имущество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</si>
  <si>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</si>
  <si>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</si>
  <si>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</si>
  <si>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</si>
  <si>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</si>
  <si>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 , находящегося  в государственной и муниципальной собственности</t>
  </si>
  <si>
    <t>00011200000000000000</t>
  </si>
  <si>
    <t>Платежи при пользовании  природными 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</si>
  <si>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</si>
  <si>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</si>
  <si>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</si>
  <si>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</si>
  <si>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00011500000000000000</t>
  </si>
  <si>
    <t>Административные платежи и сборы</t>
  </si>
  <si>
    <t>00011600000000000000</t>
  </si>
  <si>
    <t>Штрафы, санкции, возмещение  ущерба</t>
  </si>
  <si>
    <t>00011700000000000000</t>
  </si>
  <si>
    <t>Прочие неналоговые доходы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</si>
  <si>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</si>
  <si>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</si>
  <si>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</si>
  <si>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</si>
  <si>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00020700000000000000</t>
  </si>
  <si>
    <t>Прочие безвозмездные поступления</t>
  </si>
  <si>
    <t>00021800000000000000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</si>
  <si>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</si>
  <si>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</si>
  <si>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</si>
  <si>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</si>
  <si>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</si>
  <si>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</si>
  <si>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</si>
  <si>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</si>
  <si>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00011900000000000000</t>
  </si>
  <si>
    <t>Возврат остатков субсидий и субвенций прошлых лет</t>
  </si>
  <si>
    <t>сельское поселение Каменное</t>
  </si>
  <si>
    <t>00020700000000000180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</si>
  <si>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</si>
  <si>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</si>
  <si>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</si>
  <si>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</si>
  <si>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</si>
  <si>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</si>
  <si>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105</t>
  </si>
  <si>
    <t>Октябрьский район (консолидированный бюджет)</t>
  </si>
  <si>
    <t>106</t>
  </si>
  <si>
    <t>108</t>
  </si>
  <si>
    <t xml:space="preserve"> -</t>
  </si>
  <si>
    <t>111</t>
  </si>
  <si>
    <t>112</t>
  </si>
  <si>
    <t>113</t>
  </si>
  <si>
    <t>114</t>
  </si>
  <si>
    <t>116</t>
  </si>
  <si>
    <t>202</t>
  </si>
  <si>
    <t>207</t>
  </si>
  <si>
    <t>Отчет  об  исполнении  консолидированного  бюджета  района  по  расходам на 1 июня 2021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</si>
  <si>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</si>
  <si>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</si>
  <si>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</si>
  <si>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</si>
  <si>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</si>
  <si>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</si>
  <si>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01.06.2021</t>
  </si>
  <si>
    <t>% исполнения</t>
  </si>
  <si>
    <r>
      <t xml:space="preserve">план                </t>
    </r>
    <r>
      <rPr>
        <b/>
        <i/>
        <sz val="12"/>
        <rFont val="Times New Roman"/>
        <family val="1"/>
        <charset val="204"/>
      </rPr>
      <t xml:space="preserve"> итого</t>
    </r>
    <r>
      <rPr>
        <b/>
        <i/>
        <sz val="11"/>
        <rFont val="Times New Roman"/>
        <family val="1"/>
        <charset val="204"/>
      </rPr>
      <t xml:space="preserve"> </t>
    </r>
  </si>
  <si>
    <t>суммы подлежащие исключению</t>
  </si>
  <si>
    <r>
      <t xml:space="preserve">исполнение               </t>
    </r>
    <r>
      <rPr>
        <i/>
        <sz val="12"/>
        <rFont val="Times New Roman"/>
        <family val="1"/>
        <charset val="204"/>
      </rPr>
      <t xml:space="preserve"> итого</t>
    </r>
    <r>
      <rPr>
        <i/>
        <sz val="11"/>
        <rFont val="Times New Roman"/>
        <family val="1"/>
        <charset val="204"/>
      </rPr>
      <t xml:space="preserve"> </t>
    </r>
  </si>
  <si>
    <t>исполнения на 01.06.2021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</si>
  <si>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</si>
  <si>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</si>
  <si>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</si>
  <si>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</si>
  <si>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</si>
  <si>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</si>
  <si>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</si>
  <si>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</si>
  <si>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</si>
  <si>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</si>
  <si>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</si>
  <si>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</si>
  <si>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</si>
  <si>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</si>
  <si>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</si>
  <si>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</si>
  <si>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</si>
  <si>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</si>
  <si>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</si>
  <si>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</si>
  <si>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</si>
  <si>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</si>
  <si>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</si>
  <si>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</si>
  <si>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</si>
  <si>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</si>
  <si>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</si>
  <si>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</si>
  <si>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</si>
  <si>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</si>
  <si>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</si>
  <si>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</si>
  <si>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</si>
  <si>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</si>
  <si>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</si>
  <si>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</si>
  <si>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</si>
  <si>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</si>
  <si>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</si>
  <si>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</si>
  <si>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</si>
  <si>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(1140199990 - район, 4030099990, 4110089020, 0120199990 -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</si>
  <si>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</si>
  <si>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</si>
  <si>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</si>
  <si>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</si>
  <si>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(1110199990)  (дорожный фонд)</t>
  </si>
  <si>
    <r>
      <t>Основное мероприятие "Выполнение работ по содержанию автомобильных дорог общего пользования местного  значения, внутриквартальных автомобильных дорог, тротуаров в  городском поселении Приобье". (</t>
    </r>
    <r>
      <rPr>
        <sz val="11"/>
        <rFont val="Times New Roman"/>
        <family val="1"/>
        <charset val="204"/>
      </rPr>
      <t>2560189111</t>
    </r>
    <r>
      <rPr>
        <sz val="11"/>
        <color indexed="8"/>
        <rFont val="Times New Roman"/>
        <family val="1"/>
        <charset val="204"/>
      </rPr>
      <t xml:space="preserve">,2560199990, </t>
    </r>
    <r>
      <rPr>
        <sz val="11"/>
        <rFont val="Times New Roman"/>
        <family val="1"/>
        <charset val="204"/>
      </rPr>
      <t>2560189112</t>
    </r>
    <r>
      <rPr>
        <sz val="11"/>
        <color indexed="8"/>
        <rFont val="Times New Roman"/>
        <family val="1"/>
        <charset val="204"/>
      </rPr>
      <t xml:space="preserve">, </t>
    </r>
    <r>
      <rPr>
        <sz val="11"/>
        <rFont val="Times New Roman"/>
        <family val="1"/>
        <charset val="204"/>
      </rPr>
      <t>2570199990</t>
    </r>
    <r>
      <rPr>
        <sz val="11"/>
        <color indexed="8"/>
        <rFont val="Times New Roman"/>
        <family val="1"/>
        <charset val="204"/>
      </rPr>
      <t>)</t>
    </r>
  </si>
  <si>
    <t>Основное мероприятие "Капитальный ремонт и ремонт автомобильных дорог местного значения городского поселения Талинка". (0300189111, 0300289112, 0300199990, 0300399990)</t>
  </si>
  <si>
    <t>Основное мероприятие "Содержание автомобильных дорог" (0400299990)</t>
  </si>
  <si>
    <r>
      <t>Иные межбюджетные трансферты на проведение диагностики, капитальный ремонт и ремонт автомобильных дорог общего пользования местного значения (</t>
    </r>
    <r>
      <rPr>
        <sz val="11"/>
        <rFont val="Times New Roman"/>
        <family val="1"/>
        <charset val="204"/>
      </rPr>
      <t>1110189111, 1110189112</t>
    </r>
    <r>
      <rPr>
        <sz val="11"/>
        <color indexed="8"/>
        <rFont val="Times New Roman"/>
        <family val="1"/>
        <charset val="204"/>
      </rPr>
      <t>, 1500289152)(0110189111, 0110189112, 0110199990, 4030089112 поселения)</t>
    </r>
  </si>
  <si>
    <t>Основное мероприятие "Реализация мероприятий в рамках дорожной деятельности" (0100199990, 0100189111, 0100489112,0100189152, 4030089111,0100190105, 0100189112)</t>
  </si>
  <si>
    <t>Основное мероприятие "Проведение диагностики автомобильных дорог" ( 0100490106)</t>
  </si>
  <si>
    <t>Основное мероприятие "Содержание автомобильных дорог" (0100299990)</t>
  </si>
  <si>
    <t>Основное мероприятие "Приобретение дорожных знаков и краски для разметки" (0100399990)</t>
  </si>
  <si>
    <t>Основное мероприятие "Закупка товаров, работ и услуг для обеспечения  государственных (муниципальных) нужд" (0100199990, 0100189111, 0100189112)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</si>
  <si>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</si>
  <si>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</si>
  <si>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</si>
  <si>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</si>
  <si>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</si>
  <si>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Иные межбюджетные трансферты на межевание земельных участков (1800289182)(4030089182, 4010089182, 4050089182 поселения)</t>
  </si>
  <si>
    <t>Реализация мероприятий по градостроительной деятельностиа (0910282761, 09102S2761)</t>
  </si>
  <si>
    <t>Реализация мероприятий муниципальной программы "Поддержка малого и среднего предпринимательства в Октябрьском районе" ( 0810199990) местный бюджет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</si>
  <si>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районе" ( 082I482380, 082I4S2380) окружной бюджет</t>
  </si>
  <si>
    <t>Осуществление полномочий по государственному управлению охраной труда (1910184120) тс. 01.30.39</t>
  </si>
  <si>
    <t xml:space="preserve">Реализация мероприятий муниципальной программы "Финансовая поддержка субъектов малого и среднего предпринимательства в Октябрьском районе" (0820199990) </t>
  </si>
  <si>
    <t xml:space="preserve">Основное мероприятие "Управлене и распоряжение земельными ресурсами" (1800299990) </t>
  </si>
  <si>
    <t>Осуществление полномочий по государственному управлению охраной труда (1910199990) местный бюджет</t>
  </si>
  <si>
    <t>Реализация мероприятий муниципальной программы "Развитие агропромышленного комплекса в муниципальном образовании Октябрьский район" Расходы на развитие  системы заготовки и переработки дикиросов (0500284190)</t>
  </si>
  <si>
    <t>Реализация мероприятий в области жилищно-коммунального хозяйтсва(4060099990)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</si>
  <si>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</si>
  <si>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</si>
  <si>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</si>
  <si>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</si>
  <si>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0910199990, 09101S2661, 091F382661, 091F3S2661, 0910342110) 01.40.04, 01.02.00, 01.00.00, 01.40.01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</si>
  <si>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</si>
  <si>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</si>
  <si>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</si>
  <si>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Основное мероприятие "Приобретение жилых помещений в целях предоставления гражданам, формирование муниципального маневренного жилищного фонда" (0910182762, 09101S2762)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</si>
  <si>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бюджета автономного округа (091F367484)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</si>
  <si>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местного бюджета  (091F36748S)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</si>
  <si>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поступивших от гос.корпорации - Фонда содействия реформированию ЖКХ. (091F367483)</t>
  </si>
  <si>
    <t>Основное мероприятие "Повышение эффективности управления и содержания муниципального жилого фонда" (0230199990,0240199990)</t>
  </si>
  <si>
    <t>Капитальный ремонт жилого фонда 1030189102 (4060099990,4060089102, 4010089102, 4010099990 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</si>
  <si>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</si>
  <si>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 (1020161100, 1020189103 т.с 01.00) местный бюджет (0220161100, 4060061100, 4060089103 поселения)</t>
  </si>
  <si>
    <t xml:space="preserve"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(расходы на финансовое обеспечение затрат в целях оплаты задолженности организаций коммунального компдлекса за потребление топливо-энергетические ресурсы перед гарантирующими поставщиками) 1020185150 т.с. 01.51.22 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</si>
  <si>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</si>
  <si>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</si>
  <si>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</si>
  <si>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Субвенции на возмещение недополученных доходов организациям, осуществляющим реализацию населению   сжиженного газа по социально-ориентированным розничным ценам  (1020184340)</t>
  </si>
  <si>
    <t>Расходы на реализацию полномочий в сфере ЖКХ (1010182591, 1010199990, 10101S2591)</t>
  </si>
  <si>
    <t>Субсидия на возмещение расходов организации за доставку населению сжиженного газа для бытовых нужд (1020182830, 10201S2830)</t>
  </si>
  <si>
    <t>Региональный проект "Чистая вода" (101F5S2190)</t>
  </si>
  <si>
    <t>Основное мероприятие "Реализация мероприятий обеспечения качественными коммунальными услугами". Расходы на реконструкцию, расширение, модернизацию, строительство коммунальных объектов (101F582190)(4060082591, 40600S2591 , 0210182591, 02101S2591 поселения)</t>
  </si>
  <si>
    <t xml:space="preserve">Основное мероприятие "Реализация мероприятий обеспечения качественными коммунальными услугами" (1010120030, 1010189101) </t>
  </si>
  <si>
    <t>Межбюджетные трансферты, передаваемые бюджетным муниципальным образованиям на осуществление части полномочий по решению вопросов местного значения в соответствии с заключенными соглашениями (4110089020 поселения)</t>
  </si>
  <si>
    <t>Основное мероприятие "Расходы на аварийно-технический запас в сфере ЖКХ"(0210189101, 0210199990, 4060089101, 4060099990 поселения)</t>
  </si>
  <si>
    <t>Строительство и реконструкция объектов муниципальной собственности (1010142110)</t>
  </si>
  <si>
    <t>Разработка проектно-сметной документации (1010142130, 1010189104)(4060089104 поселения)</t>
  </si>
  <si>
    <t>Основное мероприятие "Реализация мероприятий обеспечения качественными коммунальными услугами". Подпрограмма "Формирование комфортной городской среды". (105F255550)</t>
  </si>
  <si>
    <t>0503</t>
  </si>
  <si>
    <t>Основное мероприятие "Реализация мероприятий обеспечения качественными коммунальными услугами". Подпрограмма "Формирование комфортной городской среды". (105F255550), (025F255550, 406F255550, 406F282600, 406F2S2600 поселения)</t>
  </si>
  <si>
    <t>Реализация  мероприятий  муниципальной  программы "Обеспечение и организация мероприятий по благоустройству улиц, тротуаров, сохранение объектов внешнего благоустройства (зеленое хозяйство), содержание, ремонт объектов уличного освещения(1500189151, 4060089151 поселения)</t>
  </si>
  <si>
    <t>Иные межбюджетные трансферты на финансирование наказов избирателей депутатам Думы ХМАО-Югры  (4120085160)</t>
  </si>
  <si>
    <t>Расходы на благоустройство территорий муниципальных образований (105F282600, 105F2S2600)</t>
  </si>
  <si>
    <t>"Улучшение экологической ситуации на территории Октябрьского района" расходы на создание площадок временного накопления твердых коммунальных отходов(0600289061)(4060089061 поселения)</t>
  </si>
  <si>
    <t>Реализация мероприятий муниципальной программы "Развитие гражданского общества в муниципальном образовании Октябрьский район" (2200282751, 2200282753), (0200082753, 0500182751, 05001S2751, 02000S2753 поселения)</t>
  </si>
  <si>
    <t>"Улучшение экологической ситуации на территории Октябрьского района"  за счет средств резервного фонда Правительства Ханты-Мансийского автономного округа -Югры(0600285150)</t>
  </si>
  <si>
    <t>Основное мероприятие "Увеличение количества благоустроенных дворовых территорий и мест общего пользования" (1050199990)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</si>
  <si>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</si>
  <si>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</si>
  <si>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</si>
  <si>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Расходы на благоустройство территорий муниципальных образований (105F2S2600)</t>
  </si>
  <si>
    <t>Основное мероприятие "Реализация социально значимых инициативных проектов на территории муниципального образования Октябрьский район"( 0500182751, 05001S2751)</t>
  </si>
  <si>
    <t xml:space="preserve"> Реализация мероприятий (0100199990, 4060099990, 0250199990, 0500199991)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</si>
  <si>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</si>
  <si>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</si>
  <si>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</si>
  <si>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</si>
  <si>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</si>
  <si>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</si>
  <si>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</si>
  <si>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</si>
  <si>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</si>
  <si>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</si>
  <si>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 xml:space="preserve">Субсидии на строительство и реконструкцию объектов муниципальной собственности (0140442110) </t>
  </si>
  <si>
    <t>0702</t>
  </si>
  <si>
    <t>Общее образование</t>
  </si>
  <si>
    <t>Бесплатное питание (0140284030)</t>
  </si>
  <si>
    <t>Расходы на организацию бесплатного горячего питания обучающихся, получающих начальное общее образование в гоосударственных и муниципальных образовательных организациях (01402L3040)</t>
  </si>
  <si>
    <t>Муниципальная программа  "Развитие образоания в муниципальном образовании Октябрьский район" Расходы на создание в общеобразовательных организациях, расположенных в сельской местности, условий для занятий физ культурой и спортом. (014E250970)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</si>
  <si>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(0140482030) 01.40.18 и местн. 01404S2030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</si>
  <si>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</si>
  <si>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</si>
  <si>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</si>
  <si>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</si>
  <si>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</si>
  <si>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</si>
  <si>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</si>
  <si>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</si>
  <si>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</si>
  <si>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</si>
  <si>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03101S2520, 4070082520, 40700S2520 поселения)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</si>
  <si>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</si>
  <si>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</si>
  <si>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</si>
  <si>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</si>
  <si>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</si>
  <si>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</si>
  <si>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0907</t>
  </si>
  <si>
    <t>Дотация по обеспечению  санитарно-эпидемиологической безопасности при подготовке к проведению общероссийского голосования (140W058530)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</si>
  <si>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</si>
  <si>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</si>
  <si>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организацию мероприятий по проведению дезинсекции и дератизации (1800684280)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</si>
  <si>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</si>
  <si>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</si>
  <si>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 (09202D1340 01.30.15) 0920251340</t>
  </si>
  <si>
    <t>1003</t>
  </si>
  <si>
    <t>Мероприятие на реализацию мер, направленных на профилактику и устранение последствий распространения новой коронавирусной инфекции (1350191350)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</si>
  <si>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(0920251760)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</si>
  <si>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</si>
  <si>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</si>
  <si>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</si>
  <si>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</si>
  <si>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01.02.00, 01.41.04,</t>
  </si>
  <si>
    <t>1006</t>
  </si>
  <si>
    <t>Реализация мероприятий по защите населения и территории от чрезвычайных ситуацийприродного и техногенного характера, гражданская оборона (4020099990)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</si>
  <si>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</si>
  <si>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</si>
  <si>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</si>
  <si>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</si>
  <si>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1103</t>
  </si>
  <si>
    <t>Спорт высших достижений</t>
  </si>
  <si>
    <t>Средства массовой информации</t>
  </si>
  <si>
    <t>1202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</si>
  <si>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</si>
  <si>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</si>
  <si>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</si>
  <si>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</si>
  <si>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</si>
  <si>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</si>
  <si>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</si>
  <si>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</si>
  <si>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</si>
  <si>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</si>
  <si>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</si>
  <si>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</si>
  <si>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Мальгин С.В.</t>
  </si>
  <si>
    <t>Заведующий бюджетным отделом</t>
  </si>
  <si>
    <t>Заворотынская Н.А.</t>
  </si>
  <si>
    <t>Заведующий отделом  доходов</t>
  </si>
  <si>
    <t>Мартюшова О.Г.</t>
  </si>
  <si>
    <t xml:space="preserve">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</si>
</sst>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₽&quot;_-;\-* #,##0.00\ &quot;₽&quot;_-;_-* &quot;-&quot;??\ &quot;₽&quot;_-;_-@_-"/>
    <numFmt numFmtId="164" formatCode="#,##0.0"/>
    <numFmt numFmtId="165" formatCode="0.0"/>
    <numFmt numFmtId="166" formatCode="_-* #,##0.0_р_._-;\-* #,##0.0_р_._-;_-* &quot;-&quot;?_р_._-;_-@_-"/>
    <numFmt numFmtId="167" formatCode="#,##0.00_ ;\-#,##0.00\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charset val="204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10"/>
      <name val="Arial Cyr"/>
    </font>
    <font>
      <b/>
      <sz val="12"/>
      <color indexed="3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Arial Cyr"/>
      <charset val="204"/>
    </font>
    <font>
      <b/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1"/>
      <color indexed="36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0" fontId="29" fillId="0" borderId="0"/>
  </cellStyleXfs>
  <cellXfs count="213">
    <xf numFmtId="0" fontId="0" fillId="0" borderId="0" xfId="0"/>
    <xf numFmtId="0" fontId="0" fillId="0" borderId="0" xfId="0" applyFill="1"/>
    <xf numFmtId="0" fontId="3" fillId="0" borderId="0" xfId="0" applyFont="1" applyFill="1" applyAlignment="1"/>
    <xf numFmtId="0" fontId="4" fillId="0" borderId="0" xfId="0" applyFont="1" applyFill="1" applyAlignment="1"/>
    <xf numFmtId="0" fontId="0" fillId="0" borderId="0" xfId="0" applyFill="1" applyAlignment="1"/>
    <xf numFmtId="0" fontId="0" fillId="0" borderId="0" xfId="0" applyFill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/>
    </xf>
    <xf numFmtId="164" fontId="6" fillId="0" borderId="8" xfId="0" applyNumberFormat="1" applyFont="1" applyFill="1" applyBorder="1" applyAlignment="1">
      <alignment horizontal="right" vertical="top"/>
    </xf>
    <xf numFmtId="164" fontId="6" fillId="0" borderId="8" xfId="0" applyNumberFormat="1" applyFont="1" applyFill="1" applyBorder="1" applyAlignment="1">
      <alignment vertical="top"/>
    </xf>
    <xf numFmtId="49" fontId="8" fillId="0" borderId="5" xfId="0" applyNumberFormat="1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vertical="top" wrapText="1"/>
    </xf>
    <xf numFmtId="164" fontId="9" fillId="0" borderId="5" xfId="0" applyNumberFormat="1" applyFont="1" applyFill="1" applyBorder="1" applyAlignment="1">
      <alignment vertical="top" wrapText="1"/>
    </xf>
    <xf numFmtId="164" fontId="10" fillId="0" borderId="5" xfId="0" applyNumberFormat="1" applyFont="1" applyFill="1" applyBorder="1" applyAlignment="1">
      <alignment horizontal="right" vertical="top"/>
    </xf>
    <xf numFmtId="164" fontId="10" fillId="0" borderId="5" xfId="0" applyNumberFormat="1" applyFont="1" applyFill="1" applyBorder="1" applyAlignment="1">
      <alignment vertical="top"/>
    </xf>
    <xf numFmtId="164" fontId="10" fillId="0" borderId="8" xfId="0" applyNumberFormat="1" applyFont="1" applyFill="1" applyBorder="1" applyAlignment="1">
      <alignment vertical="top"/>
    </xf>
    <xf numFmtId="0" fontId="9" fillId="0" borderId="8" xfId="0" applyFont="1" applyFill="1" applyBorder="1" applyAlignment="1">
      <alignment vertical="top" wrapText="1"/>
    </xf>
    <xf numFmtId="164" fontId="9" fillId="0" borderId="8" xfId="0" applyNumberFormat="1" applyFont="1" applyFill="1" applyBorder="1" applyAlignment="1">
      <alignment vertical="top" wrapText="1"/>
    </xf>
    <xf numFmtId="164" fontId="10" fillId="0" borderId="8" xfId="0" applyNumberFormat="1" applyFont="1" applyFill="1" applyBorder="1" applyAlignment="1">
      <alignment horizontal="right" vertical="top"/>
    </xf>
    <xf numFmtId="49" fontId="8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49" fontId="8" fillId="0" borderId="8" xfId="0" applyNumberFormat="1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center" vertical="top" wrapText="1"/>
    </xf>
    <xf numFmtId="49" fontId="9" fillId="0" borderId="9" xfId="0" applyNumberFormat="1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vertical="top"/>
    </xf>
    <xf numFmtId="164" fontId="7" fillId="0" borderId="8" xfId="0" applyNumberFormat="1" applyFont="1" applyFill="1" applyBorder="1" applyAlignment="1">
      <alignment horizontal="right" vertical="top" wrapText="1"/>
    </xf>
    <xf numFmtId="164" fontId="6" fillId="0" borderId="5" xfId="0" applyNumberFormat="1" applyFont="1" applyFill="1" applyBorder="1" applyAlignment="1">
      <alignment horizontal="right" vertical="top"/>
    </xf>
    <xf numFmtId="49" fontId="9" fillId="0" borderId="5" xfId="0" applyNumberFormat="1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justify" vertical="top" wrapText="1"/>
    </xf>
    <xf numFmtId="164" fontId="9" fillId="0" borderId="8" xfId="0" applyNumberFormat="1" applyFont="1" applyFill="1" applyBorder="1" applyAlignment="1">
      <alignment horizontal="right" vertical="top" wrapText="1"/>
    </xf>
    <xf numFmtId="0" fontId="9" fillId="0" borderId="8" xfId="0" applyFont="1" applyFill="1" applyBorder="1" applyAlignment="1">
      <alignment vertical="top"/>
    </xf>
    <xf numFmtId="164" fontId="9" fillId="0" borderId="8" xfId="0" applyNumberFormat="1" applyFont="1" applyFill="1" applyBorder="1" applyAlignment="1">
      <alignment vertical="top"/>
    </xf>
    <xf numFmtId="49" fontId="9" fillId="0" borderId="9" xfId="0" applyNumberFormat="1" applyFont="1" applyFill="1" applyBorder="1" applyAlignment="1">
      <alignment vertical="top" wrapText="1"/>
    </xf>
    <xf numFmtId="49" fontId="8" fillId="0" borderId="9" xfId="0" applyNumberFormat="1" applyFont="1" applyFill="1" applyBorder="1" applyAlignment="1">
      <alignment vertical="top" wrapText="1"/>
    </xf>
    <xf numFmtId="0" fontId="9" fillId="0" borderId="9" xfId="0" applyFont="1" applyFill="1" applyBorder="1" applyAlignment="1">
      <alignment vertical="top" wrapText="1" shrinkToFit="1"/>
    </xf>
    <xf numFmtId="164" fontId="9" fillId="0" borderId="8" xfId="0" applyNumberFormat="1" applyFont="1" applyFill="1" applyBorder="1" applyAlignment="1">
      <alignment vertical="top" wrapText="1" shrinkToFit="1"/>
    </xf>
    <xf numFmtId="49" fontId="8" fillId="0" borderId="9" xfId="0" applyNumberFormat="1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/>
    </xf>
    <xf numFmtId="49" fontId="3" fillId="0" borderId="9" xfId="0" applyNumberFormat="1" applyFont="1" applyFill="1" applyBorder="1" applyAlignment="1">
      <alignment horizontal="center" vertical="top"/>
    </xf>
    <xf numFmtId="164" fontId="9" fillId="0" borderId="9" xfId="0" applyNumberFormat="1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49" fontId="9" fillId="0" borderId="8" xfId="0" applyNumberFormat="1" applyFont="1" applyFill="1" applyBorder="1" applyAlignment="1">
      <alignment horizontal="center" vertical="top" wrapText="1"/>
    </xf>
    <xf numFmtId="164" fontId="10" fillId="0" borderId="2" xfId="0" applyNumberFormat="1" applyFont="1" applyFill="1" applyBorder="1" applyAlignment="1">
      <alignment horizontal="right" vertical="top"/>
    </xf>
    <xf numFmtId="164" fontId="9" fillId="0" borderId="8" xfId="0" applyNumberFormat="1" applyFont="1" applyFill="1" applyBorder="1" applyAlignment="1">
      <alignment horizontal="right" vertical="top" wrapText="1" shrinkToFit="1"/>
    </xf>
    <xf numFmtId="49" fontId="8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164" fontId="6" fillId="0" borderId="2" xfId="0" applyNumberFormat="1" applyFont="1" applyFill="1" applyBorder="1" applyAlignment="1">
      <alignment vertical="top"/>
    </xf>
    <xf numFmtId="164" fontId="9" fillId="0" borderId="5" xfId="0" applyNumberFormat="1" applyFont="1" applyFill="1" applyBorder="1" applyAlignment="1">
      <alignment horizontal="right" vertical="top" wrapText="1"/>
    </xf>
    <xf numFmtId="164" fontId="7" fillId="0" borderId="6" xfId="0" applyNumberFormat="1" applyFont="1" applyFill="1" applyBorder="1" applyAlignment="1">
      <alignment horizontal="right" vertical="top" wrapText="1"/>
    </xf>
    <xf numFmtId="164" fontId="9" fillId="0" borderId="8" xfId="0" applyNumberFormat="1" applyFont="1" applyFill="1" applyBorder="1" applyAlignment="1">
      <alignment horizontal="right" vertical="top"/>
    </xf>
    <xf numFmtId="0" fontId="9" fillId="0" borderId="6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/>
    </xf>
    <xf numFmtId="164" fontId="7" fillId="0" borderId="8" xfId="0" applyNumberFormat="1" applyFont="1" applyFill="1" applyBorder="1" applyAlignment="1">
      <alignment vertical="top" wrapText="1"/>
    </xf>
    <xf numFmtId="49" fontId="9" fillId="0" borderId="8" xfId="0" applyNumberFormat="1" applyFont="1" applyFill="1" applyBorder="1" applyAlignment="1">
      <alignment vertical="top" wrapText="1"/>
    </xf>
    <xf numFmtId="49" fontId="8" fillId="0" borderId="5" xfId="0" applyNumberFormat="1" applyFont="1" applyFill="1" applyBorder="1" applyAlignment="1">
      <alignment horizontal="left" vertical="top" wrapText="1"/>
    </xf>
    <xf numFmtId="49" fontId="7" fillId="0" borderId="5" xfId="0" applyNumberFormat="1" applyFont="1" applyFill="1" applyBorder="1" applyAlignment="1">
      <alignment horizontal="left" vertical="top" wrapText="1"/>
    </xf>
    <xf numFmtId="165" fontId="10" fillId="0" borderId="8" xfId="0" applyNumberFormat="1" applyFont="1" applyFill="1" applyBorder="1" applyAlignment="1">
      <alignment vertical="top"/>
    </xf>
    <xf numFmtId="49" fontId="8" fillId="0" borderId="2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/>
    </xf>
    <xf numFmtId="49" fontId="3" fillId="0" borderId="2" xfId="0" applyNumberFormat="1" applyFont="1" applyFill="1" applyBorder="1" applyAlignment="1">
      <alignment horizontal="left" vertical="top"/>
    </xf>
    <xf numFmtId="164" fontId="8" fillId="0" borderId="8" xfId="0" applyNumberFormat="1" applyFont="1" applyFill="1" applyBorder="1" applyAlignment="1">
      <alignment horizontal="right" vertical="top" wrapText="1"/>
    </xf>
    <xf numFmtId="49" fontId="8" fillId="0" borderId="8" xfId="0" applyNumberFormat="1" applyFont="1" applyFill="1" applyBorder="1" applyAlignment="1">
      <alignment horizontal="left" vertical="top" wrapText="1"/>
    </xf>
    <xf numFmtId="49" fontId="9" fillId="0" borderId="9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164" fontId="0" fillId="0" borderId="0" xfId="0" applyNumberFormat="1" applyFill="1"/>
    <xf numFmtId="49" fontId="14" fillId="0" borderId="0" xfId="2" applyNumberFormat="1" applyFont="1" applyAlignment="1">
      <alignment horizontal="center" vertical="center" wrapText="1"/>
    </xf>
    <xf numFmtId="0" fontId="14" fillId="0" borderId="0" xfId="2" applyNumberFormat="1" applyFont="1" applyAlignment="1">
      <alignment horizontal="left" vertical="center" wrapText="1"/>
    </xf>
    <xf numFmtId="166" fontId="15" fillId="2" borderId="0" xfId="2" applyNumberFormat="1" applyFont="1" applyFill="1" applyAlignment="1">
      <alignment horizontal="center" vertical="center" wrapText="1"/>
    </xf>
    <xf numFmtId="166" fontId="16" fillId="2" borderId="0" xfId="2" applyNumberFormat="1" applyFont="1" applyFill="1" applyBorder="1" applyAlignment="1">
      <alignment horizontal="center" vertical="center" wrapText="1"/>
    </xf>
    <xf numFmtId="166" fontId="16" fillId="0" borderId="0" xfId="2" applyNumberFormat="1" applyFont="1" applyFill="1" applyAlignment="1">
      <alignment horizontal="center" vertical="center" wrapText="1"/>
    </xf>
    <xf numFmtId="166" fontId="16" fillId="2" borderId="0" xfId="0" applyNumberFormat="1" applyFont="1" applyFill="1" applyAlignment="1">
      <alignment horizontal="center" vertical="center" wrapText="1"/>
    </xf>
    <xf numFmtId="166" fontId="16" fillId="0" borderId="0" xfId="0" applyNumberFormat="1" applyFont="1" applyAlignment="1">
      <alignment horizontal="center" vertical="center" wrapText="1"/>
    </xf>
    <xf numFmtId="166" fontId="17" fillId="0" borderId="0" xfId="0" applyNumberFormat="1" applyFont="1" applyFill="1" applyAlignment="1">
      <alignment horizontal="center" vertical="center" wrapText="1"/>
    </xf>
    <xf numFmtId="166" fontId="16" fillId="0" borderId="0" xfId="0" applyNumberFormat="1" applyFont="1" applyFill="1" applyAlignment="1">
      <alignment horizontal="center" vertical="center" wrapText="1"/>
    </xf>
    <xf numFmtId="166" fontId="17" fillId="2" borderId="0" xfId="0" applyNumberFormat="1" applyFont="1" applyFill="1" applyAlignment="1">
      <alignment horizontal="center" vertical="center" wrapText="1"/>
    </xf>
    <xf numFmtId="166" fontId="17" fillId="0" borderId="0" xfId="0" applyNumberFormat="1" applyFont="1" applyAlignment="1">
      <alignment horizontal="center" vertical="center" wrapText="1"/>
    </xf>
    <xf numFmtId="49" fontId="18" fillId="0" borderId="16" xfId="2" applyNumberFormat="1" applyFont="1" applyBorder="1" applyAlignment="1">
      <alignment horizontal="center" vertical="center" wrapText="1"/>
    </xf>
    <xf numFmtId="0" fontId="26" fillId="0" borderId="8" xfId="2" applyNumberFormat="1" applyFont="1" applyFill="1" applyBorder="1" applyAlignment="1">
      <alignment horizontal="center" vertical="center" wrapText="1"/>
    </xf>
    <xf numFmtId="0" fontId="18" fillId="0" borderId="8" xfId="2" applyNumberFormat="1" applyFont="1" applyFill="1" applyBorder="1" applyAlignment="1">
      <alignment horizontal="center" vertical="center" wrapText="1"/>
    </xf>
    <xf numFmtId="0" fontId="26" fillId="0" borderId="17" xfId="2" applyNumberFormat="1" applyFont="1" applyFill="1" applyBorder="1" applyAlignment="1">
      <alignment horizontal="center" vertical="center" wrapText="1"/>
    </xf>
    <xf numFmtId="49" fontId="26" fillId="4" borderId="16" xfId="2" quotePrefix="1" applyNumberFormat="1" applyFont="1" applyFill="1" applyBorder="1" applyAlignment="1">
      <alignment horizontal="center" vertical="center" wrapText="1"/>
    </xf>
    <xf numFmtId="0" fontId="26" fillId="4" borderId="8" xfId="2" applyNumberFormat="1" applyFont="1" applyFill="1" applyBorder="1" applyAlignment="1">
      <alignment horizontal="left" vertical="center" wrapText="1"/>
    </xf>
    <xf numFmtId="166" fontId="20" fillId="4" borderId="8" xfId="2" applyNumberFormat="1" applyFont="1" applyFill="1" applyBorder="1" applyAlignment="1">
      <alignment horizontal="center" vertical="center" wrapText="1"/>
    </xf>
    <xf numFmtId="166" fontId="19" fillId="4" borderId="8" xfId="0" applyNumberFormat="1" applyFont="1" applyFill="1" applyBorder="1" applyAlignment="1">
      <alignment horizontal="center" vertical="center" wrapText="1"/>
    </xf>
    <xf numFmtId="166" fontId="20" fillId="4" borderId="17" xfId="0" applyNumberFormat="1" applyFont="1" applyFill="1" applyBorder="1" applyAlignment="1">
      <alignment horizontal="center" vertical="center" wrapText="1"/>
    </xf>
    <xf numFmtId="49" fontId="18" fillId="0" borderId="16" xfId="2" quotePrefix="1" applyNumberFormat="1" applyFont="1" applyFill="1" applyBorder="1" applyAlignment="1">
      <alignment horizontal="center" vertical="center" wrapText="1"/>
    </xf>
    <xf numFmtId="0" fontId="18" fillId="0" borderId="8" xfId="2" applyNumberFormat="1" applyFont="1" applyFill="1" applyBorder="1" applyAlignment="1">
      <alignment horizontal="left" vertical="center" wrapText="1"/>
    </xf>
    <xf numFmtId="166" fontId="19" fillId="2" borderId="8" xfId="2" applyNumberFormat="1" applyFont="1" applyFill="1" applyBorder="1" applyAlignment="1">
      <alignment horizontal="center" vertical="center" wrapText="1"/>
    </xf>
    <xf numFmtId="166" fontId="19" fillId="0" borderId="8" xfId="2" applyNumberFormat="1" applyFont="1" applyFill="1" applyBorder="1" applyAlignment="1">
      <alignment horizontal="center" vertical="center" wrapText="1"/>
    </xf>
    <xf numFmtId="166" fontId="19" fillId="2" borderId="8" xfId="0" applyNumberFormat="1" applyFont="1" applyFill="1" applyBorder="1" applyAlignment="1">
      <alignment horizontal="center" vertical="center" wrapText="1"/>
    </xf>
    <xf numFmtId="166" fontId="19" fillId="0" borderId="8" xfId="0" applyNumberFormat="1" applyFont="1" applyFill="1" applyBorder="1" applyAlignment="1">
      <alignment horizontal="center" vertical="center" wrapText="1"/>
    </xf>
    <xf numFmtId="166" fontId="27" fillId="5" borderId="8" xfId="0" applyNumberFormat="1" applyFont="1" applyFill="1" applyBorder="1" applyAlignment="1">
      <alignment horizontal="center" vertical="center" wrapText="1"/>
    </xf>
    <xf numFmtId="166" fontId="27" fillId="3" borderId="8" xfId="0" applyNumberFormat="1" applyFont="1" applyFill="1" applyBorder="1" applyAlignment="1">
      <alignment horizontal="center" vertical="center" wrapText="1"/>
    </xf>
    <xf numFmtId="166" fontId="20" fillId="2" borderId="8" xfId="0" applyNumberFormat="1" applyFont="1" applyFill="1" applyBorder="1" applyAlignment="1">
      <alignment horizontal="center" vertical="center" wrapText="1"/>
    </xf>
    <xf numFmtId="166" fontId="20" fillId="0" borderId="17" xfId="0" applyNumberFormat="1" applyFont="1" applyFill="1" applyBorder="1" applyAlignment="1">
      <alignment horizontal="center" vertical="center" wrapText="1"/>
    </xf>
    <xf numFmtId="49" fontId="18" fillId="0" borderId="16" xfId="2" applyNumberFormat="1" applyFont="1" applyFill="1" applyBorder="1" applyAlignment="1">
      <alignment horizontal="center" vertical="center" wrapText="1"/>
    </xf>
    <xf numFmtId="166" fontId="28" fillId="3" borderId="8" xfId="0" applyNumberFormat="1" applyFont="1" applyFill="1" applyBorder="1" applyAlignment="1">
      <alignment horizontal="center" vertical="center" wrapText="1"/>
    </xf>
    <xf numFmtId="166" fontId="19" fillId="4" borderId="8" xfId="2" applyNumberFormat="1" applyFont="1" applyFill="1" applyBorder="1" applyAlignment="1">
      <alignment horizontal="center" vertical="center" wrapText="1"/>
    </xf>
    <xf numFmtId="166" fontId="20" fillId="4" borderId="17" xfId="2" applyNumberFormat="1" applyFont="1" applyFill="1" applyBorder="1" applyAlignment="1">
      <alignment horizontal="center" vertical="center" wrapText="1"/>
    </xf>
    <xf numFmtId="0" fontId="26" fillId="4" borderId="2" xfId="2" applyNumberFormat="1" applyFont="1" applyFill="1" applyBorder="1" applyAlignment="1">
      <alignment vertical="center" wrapText="1"/>
    </xf>
    <xf numFmtId="166" fontId="20" fillId="4" borderId="2" xfId="2" applyNumberFormat="1" applyFont="1" applyFill="1" applyBorder="1" applyAlignment="1">
      <alignment vertical="center" wrapText="1"/>
    </xf>
    <xf numFmtId="166" fontId="20" fillId="4" borderId="2" xfId="2" applyNumberFormat="1" applyFont="1" applyFill="1" applyBorder="1" applyAlignment="1">
      <alignment horizontal="center" wrapText="1"/>
    </xf>
    <xf numFmtId="49" fontId="18" fillId="2" borderId="16" xfId="2" quotePrefix="1" applyNumberFormat="1" applyFont="1" applyFill="1" applyBorder="1" applyAlignment="1">
      <alignment horizontal="center" vertical="center" wrapText="1"/>
    </xf>
    <xf numFmtId="0" fontId="18" fillId="6" borderId="8" xfId="2" applyNumberFormat="1" applyFont="1" applyFill="1" applyBorder="1" applyAlignment="1">
      <alignment horizontal="left" vertical="center" wrapText="1"/>
    </xf>
    <xf numFmtId="0" fontId="19" fillId="0" borderId="8" xfId="3" applyNumberFormat="1" applyFont="1" applyFill="1" applyBorder="1" applyAlignment="1" applyProtection="1">
      <alignment horizontal="left" vertical="center" wrapText="1"/>
      <protection hidden="1"/>
    </xf>
    <xf numFmtId="49" fontId="18" fillId="2" borderId="16" xfId="2" applyNumberFormat="1" applyFont="1" applyFill="1" applyBorder="1" applyAlignment="1">
      <alignment horizontal="center" vertical="center" wrapText="1"/>
    </xf>
    <xf numFmtId="166" fontId="20" fillId="4" borderId="8" xfId="0" applyNumberFormat="1" applyFont="1" applyFill="1" applyBorder="1" applyAlignment="1">
      <alignment horizontal="center" vertical="center" wrapText="1"/>
    </xf>
    <xf numFmtId="0" fontId="30" fillId="0" borderId="8" xfId="2" applyNumberFormat="1" applyFont="1" applyFill="1" applyBorder="1" applyAlignment="1">
      <alignment horizontal="left" vertical="center" wrapText="1"/>
    </xf>
    <xf numFmtId="0" fontId="19" fillId="2" borderId="8" xfId="3" applyNumberFormat="1" applyFont="1" applyFill="1" applyBorder="1" applyAlignment="1" applyProtection="1">
      <alignment horizontal="left" vertical="center" wrapText="1"/>
      <protection hidden="1"/>
    </xf>
    <xf numFmtId="2" fontId="20" fillId="0" borderId="17" xfId="0" applyNumberFormat="1" applyFont="1" applyFill="1" applyBorder="1" applyAlignment="1">
      <alignment horizontal="center" vertical="center" wrapText="1"/>
    </xf>
    <xf numFmtId="49" fontId="19" fillId="0" borderId="16" xfId="2" applyNumberFormat="1" applyFont="1" applyFill="1" applyBorder="1" applyAlignment="1">
      <alignment horizontal="center" vertical="center" wrapText="1"/>
    </xf>
    <xf numFmtId="0" fontId="19" fillId="0" borderId="8" xfId="2" applyNumberFormat="1" applyFont="1" applyFill="1" applyBorder="1" applyAlignment="1">
      <alignment horizontal="left" vertical="center" wrapText="1"/>
    </xf>
    <xf numFmtId="0" fontId="18" fillId="2" borderId="8" xfId="2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wrapText="1"/>
    </xf>
    <xf numFmtId="165" fontId="20" fillId="0" borderId="17" xfId="0" applyNumberFormat="1" applyFont="1" applyFill="1" applyBorder="1" applyAlignment="1">
      <alignment horizontal="center" vertical="center" wrapText="1"/>
    </xf>
    <xf numFmtId="49" fontId="26" fillId="4" borderId="16" xfId="2" applyNumberFormat="1" applyFont="1" applyFill="1" applyBorder="1" applyAlignment="1">
      <alignment horizontal="center" vertical="center" wrapText="1"/>
    </xf>
    <xf numFmtId="0" fontId="26" fillId="4" borderId="8" xfId="0" applyNumberFormat="1" applyFont="1" applyFill="1" applyBorder="1" applyAlignment="1">
      <alignment horizontal="left" vertical="center" wrapText="1"/>
    </xf>
    <xf numFmtId="165" fontId="20" fillId="4" borderId="17" xfId="0" applyNumberFormat="1" applyFont="1" applyFill="1" applyBorder="1" applyAlignment="1">
      <alignment horizontal="center" vertical="center" wrapText="1"/>
    </xf>
    <xf numFmtId="0" fontId="18" fillId="0" borderId="8" xfId="0" applyNumberFormat="1" applyFont="1" applyFill="1" applyBorder="1" applyAlignment="1">
      <alignment horizontal="left" vertical="center" wrapText="1"/>
    </xf>
    <xf numFmtId="166" fontId="20" fillId="2" borderId="17" xfId="0" applyNumberFormat="1" applyFont="1" applyFill="1" applyBorder="1" applyAlignment="1">
      <alignment horizontal="center" vertical="center" wrapText="1"/>
    </xf>
    <xf numFmtId="166" fontId="19" fillId="7" borderId="8" xfId="0" applyNumberFormat="1" applyFont="1" applyFill="1" applyBorder="1" applyAlignment="1">
      <alignment horizontal="center" vertical="center" wrapText="1"/>
    </xf>
    <xf numFmtId="166" fontId="27" fillId="3" borderId="8" xfId="2" applyNumberFormat="1" applyFont="1" applyFill="1" applyBorder="1" applyAlignment="1">
      <alignment horizontal="center" vertical="center" wrapText="1"/>
    </xf>
    <xf numFmtId="166" fontId="20" fillId="4" borderId="19" xfId="2" applyNumberFormat="1" applyFont="1" applyFill="1" applyBorder="1" applyAlignment="1">
      <alignment horizontal="center" vertical="center" wrapText="1"/>
    </xf>
    <xf numFmtId="166" fontId="20" fillId="4" borderId="19" xfId="0" applyNumberFormat="1" applyFont="1" applyFill="1" applyBorder="1" applyAlignment="1">
      <alignment horizontal="center" vertical="center" wrapText="1"/>
    </xf>
    <xf numFmtId="166" fontId="19" fillId="4" borderId="19" xfId="2" applyNumberFormat="1" applyFont="1" applyFill="1" applyBorder="1" applyAlignment="1">
      <alignment horizontal="center" vertical="center" wrapText="1"/>
    </xf>
    <xf numFmtId="166" fontId="20" fillId="4" borderId="20" xfId="0" applyNumberFormat="1" applyFont="1" applyFill="1" applyBorder="1" applyAlignment="1">
      <alignment horizontal="center" vertical="center" wrapText="1"/>
    </xf>
    <xf numFmtId="49" fontId="14" fillId="0" borderId="0" xfId="2" applyNumberFormat="1" applyFont="1" applyFill="1" applyBorder="1" applyAlignment="1">
      <alignment horizontal="center" vertical="center" wrapText="1"/>
    </xf>
    <xf numFmtId="0" fontId="14" fillId="0" borderId="0" xfId="2" applyNumberFormat="1" applyFont="1" applyFill="1" applyBorder="1" applyAlignment="1">
      <alignment horizontal="left" vertical="center" wrapText="1"/>
    </xf>
    <xf numFmtId="167" fontId="15" fillId="2" borderId="0" xfId="2" applyNumberFormat="1" applyFont="1" applyFill="1" applyBorder="1" applyAlignment="1">
      <alignment horizontal="center" vertical="center" wrapText="1"/>
    </xf>
    <xf numFmtId="166" fontId="17" fillId="0" borderId="0" xfId="2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166" fontId="15" fillId="3" borderId="0" xfId="0" applyNumberFormat="1" applyFont="1" applyFill="1" applyBorder="1" applyAlignment="1">
      <alignment horizontal="center" vertical="center" wrapText="1"/>
    </xf>
    <xf numFmtId="166" fontId="16" fillId="3" borderId="0" xfId="0" applyNumberFormat="1" applyFont="1" applyFill="1" applyBorder="1" applyAlignment="1">
      <alignment horizontal="center" vertical="center" wrapText="1"/>
    </xf>
    <xf numFmtId="166" fontId="17" fillId="3" borderId="0" xfId="2" applyNumberFormat="1" applyFont="1" applyFill="1" applyBorder="1" applyAlignment="1">
      <alignment horizontal="center" vertical="center" wrapText="1"/>
    </xf>
    <xf numFmtId="166" fontId="16" fillId="3" borderId="0" xfId="0" applyNumberFormat="1" applyFont="1" applyFill="1" applyAlignment="1">
      <alignment horizontal="center" vertical="center" wrapText="1"/>
    </xf>
    <xf numFmtId="166" fontId="16" fillId="8" borderId="0" xfId="0" applyNumberFormat="1" applyFont="1" applyFill="1" applyAlignment="1">
      <alignment horizontal="center" vertical="center" wrapText="1"/>
    </xf>
    <xf numFmtId="166" fontId="17" fillId="8" borderId="0" xfId="0" applyNumberFormat="1" applyFont="1" applyFill="1" applyAlignment="1">
      <alignment horizontal="center" vertical="center" wrapText="1"/>
    </xf>
    <xf numFmtId="166" fontId="32" fillId="2" borderId="0" xfId="0" applyNumberFormat="1" applyFont="1" applyFill="1" applyAlignment="1">
      <alignment horizontal="center" vertical="center" wrapText="1"/>
    </xf>
    <xf numFmtId="166" fontId="32" fillId="0" borderId="0" xfId="0" applyNumberFormat="1" applyFont="1" applyAlignment="1">
      <alignment horizontal="center" vertical="center" wrapText="1"/>
    </xf>
    <xf numFmtId="166" fontId="32" fillId="2" borderId="9" xfId="2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right" vertical="center" wrapText="1"/>
    </xf>
    <xf numFmtId="0" fontId="30" fillId="0" borderId="0" xfId="2" applyNumberFormat="1" applyFont="1" applyFill="1" applyBorder="1" applyAlignment="1">
      <alignment horizontal="left" vertical="center" wrapText="1"/>
    </xf>
    <xf numFmtId="166" fontId="33" fillId="2" borderId="0" xfId="2" applyNumberFormat="1" applyFont="1" applyFill="1" applyBorder="1" applyAlignment="1">
      <alignment horizontal="center" vertical="center" wrapText="1"/>
    </xf>
    <xf numFmtId="166" fontId="32" fillId="2" borderId="0" xfId="2" applyNumberFormat="1" applyFont="1" applyFill="1" applyBorder="1" applyAlignment="1">
      <alignment horizontal="center" vertical="center" wrapText="1"/>
    </xf>
    <xf numFmtId="166" fontId="32" fillId="0" borderId="0" xfId="0" applyNumberFormat="1" applyFont="1" applyFill="1" applyBorder="1" applyAlignment="1">
      <alignment horizontal="left" vertical="center" wrapText="1"/>
    </xf>
    <xf numFmtId="166" fontId="32" fillId="2" borderId="0" xfId="0" applyNumberFormat="1" applyFont="1" applyFill="1" applyAlignment="1">
      <alignment horizontal="left" vertical="center" wrapText="1"/>
    </xf>
    <xf numFmtId="166" fontId="32" fillId="2" borderId="9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left" vertical="center" wrapText="1"/>
    </xf>
    <xf numFmtId="166" fontId="33" fillId="2" borderId="0" xfId="0" applyNumberFormat="1" applyFont="1" applyFill="1" applyBorder="1" applyAlignment="1">
      <alignment horizontal="center" vertical="center" wrapText="1"/>
    </xf>
    <xf numFmtId="166" fontId="32" fillId="2" borderId="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166" fontId="33" fillId="2" borderId="0" xfId="0" applyNumberFormat="1" applyFont="1" applyFill="1" applyAlignment="1">
      <alignment horizontal="center" vertical="center" wrapText="1"/>
    </xf>
    <xf numFmtId="166" fontId="32" fillId="0" borderId="0" xfId="0" applyNumberFormat="1" applyFont="1" applyFill="1" applyAlignment="1">
      <alignment horizontal="center" vertical="center" wrapText="1"/>
    </xf>
    <xf numFmtId="0" fontId="34" fillId="0" borderId="0" xfId="0" applyFont="1"/>
    <xf numFmtId="0" fontId="32" fillId="2" borderId="0" xfId="0" applyFont="1" applyFill="1" applyAlignment="1">
      <alignment horizontal="right"/>
    </xf>
    <xf numFmtId="0" fontId="34" fillId="2" borderId="9" xfId="0" applyFont="1" applyFill="1" applyBorder="1"/>
    <xf numFmtId="0" fontId="32" fillId="0" borderId="0" xfId="0" applyFont="1"/>
    <xf numFmtId="0" fontId="34" fillId="2" borderId="0" xfId="0" applyFont="1" applyFill="1"/>
    <xf numFmtId="0" fontId="0" fillId="2" borderId="0" xfId="0" applyFill="1"/>
    <xf numFmtId="0" fontId="0" fillId="0" borderId="0" xfId="0" applyFont="1"/>
    <xf numFmtId="0" fontId="6" fillId="0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top"/>
    </xf>
    <xf numFmtId="44" fontId="8" fillId="0" borderId="1" xfId="1" applyFont="1" applyFill="1" applyBorder="1" applyAlignment="1">
      <alignment horizontal="center" vertical="top" wrapText="1"/>
    </xf>
    <xf numFmtId="44" fontId="8" fillId="0" borderId="10" xfId="1" applyFont="1" applyFill="1" applyBorder="1" applyAlignment="1">
      <alignment horizontal="center" vertical="top" wrapText="1"/>
    </xf>
    <xf numFmtId="0" fontId="30" fillId="0" borderId="0" xfId="2" applyNumberFormat="1" applyFont="1" applyFill="1" applyBorder="1" applyAlignment="1">
      <alignment horizontal="right" vertical="center" wrapText="1"/>
    </xf>
    <xf numFmtId="166" fontId="32" fillId="0" borderId="0" xfId="2" applyNumberFormat="1" applyFont="1" applyFill="1" applyBorder="1" applyAlignment="1">
      <alignment horizontal="left" vertical="center" wrapText="1"/>
    </xf>
    <xf numFmtId="166" fontId="21" fillId="3" borderId="8" xfId="0" applyNumberFormat="1" applyFont="1" applyFill="1" applyBorder="1" applyAlignment="1">
      <alignment horizontal="center" vertical="center" wrapText="1"/>
    </xf>
    <xf numFmtId="166" fontId="20" fillId="2" borderId="8" xfId="2" applyNumberFormat="1" applyFont="1" applyFill="1" applyBorder="1" applyAlignment="1">
      <alignment horizontal="center" vertical="center" wrapText="1"/>
    </xf>
    <xf numFmtId="166" fontId="20" fillId="0" borderId="17" xfId="2" applyNumberFormat="1" applyFont="1" applyBorder="1" applyAlignment="1">
      <alignment horizontal="center" vertical="center" wrapText="1"/>
    </xf>
    <xf numFmtId="166" fontId="20" fillId="0" borderId="17" xfId="0" applyNumberFormat="1" applyFont="1" applyBorder="1" applyAlignment="1">
      <alignment horizontal="center" vertical="center" wrapText="1"/>
    </xf>
    <xf numFmtId="0" fontId="0" fillId="0" borderId="0" xfId="0"/>
    <xf numFmtId="0" fontId="31" fillId="4" borderId="18" xfId="2" applyNumberFormat="1" applyFont="1" applyFill="1" applyBorder="1" applyAlignment="1">
      <alignment horizontal="center" vertical="center" wrapText="1"/>
    </xf>
    <xf numFmtId="0" fontId="31" fillId="4" borderId="19" xfId="2" applyNumberFormat="1" applyFont="1" applyFill="1" applyBorder="1" applyAlignment="1">
      <alignment horizontal="center" vertical="center" wrapText="1"/>
    </xf>
    <xf numFmtId="166" fontId="19" fillId="2" borderId="8" xfId="2" applyNumberFormat="1" applyFont="1" applyFill="1" applyBorder="1" applyAlignment="1">
      <alignment horizontal="center" vertical="center" wrapText="1"/>
    </xf>
    <xf numFmtId="166" fontId="19" fillId="0" borderId="8" xfId="2" applyNumberFormat="1" applyFont="1" applyBorder="1" applyAlignment="1">
      <alignment horizontal="center" vertical="center" wrapText="1"/>
    </xf>
    <xf numFmtId="166" fontId="19" fillId="0" borderId="8" xfId="0" applyNumberFormat="1" applyFont="1" applyBorder="1" applyAlignment="1">
      <alignment horizontal="center" vertical="center" wrapText="1"/>
    </xf>
    <xf numFmtId="166" fontId="20" fillId="0" borderId="8" xfId="2" applyNumberFormat="1" applyFont="1" applyFill="1" applyBorder="1" applyAlignment="1">
      <alignment horizontal="center" vertical="center" wrapText="1"/>
    </xf>
    <xf numFmtId="166" fontId="20" fillId="0" borderId="8" xfId="0" applyNumberFormat="1" applyFont="1" applyBorder="1" applyAlignment="1">
      <alignment horizontal="center" vertical="center" wrapText="1"/>
    </xf>
    <xf numFmtId="0" fontId="13" fillId="0" borderId="0" xfId="2" applyNumberFormat="1" applyFont="1" applyAlignment="1">
      <alignment horizontal="center" vertical="center" wrapText="1"/>
    </xf>
    <xf numFmtId="49" fontId="18" fillId="0" borderId="11" xfId="2" applyNumberFormat="1" applyFont="1" applyBorder="1" applyAlignment="1">
      <alignment horizontal="center" vertical="center" wrapText="1"/>
    </xf>
    <xf numFmtId="49" fontId="18" fillId="0" borderId="16" xfId="2" applyNumberFormat="1" applyFont="1" applyBorder="1" applyAlignment="1">
      <alignment horizontal="center" vertical="center" wrapText="1"/>
    </xf>
    <xf numFmtId="0" fontId="18" fillId="0" borderId="12" xfId="2" applyNumberFormat="1" applyFont="1" applyBorder="1" applyAlignment="1">
      <alignment horizontal="center" vertical="center" wrapText="1"/>
    </xf>
    <xf numFmtId="0" fontId="18" fillId="0" borderId="8" xfId="2" applyNumberFormat="1" applyFont="1" applyBorder="1" applyAlignment="1">
      <alignment horizontal="center" vertical="center" wrapText="1"/>
    </xf>
    <xf numFmtId="166" fontId="19" fillId="0" borderId="12" xfId="2" applyNumberFormat="1" applyFont="1" applyFill="1" applyBorder="1" applyAlignment="1">
      <alignment horizontal="center" vertical="center" wrapText="1"/>
    </xf>
    <xf numFmtId="166" fontId="19" fillId="0" borderId="12" xfId="0" applyNumberFormat="1" applyFont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20" fillId="0" borderId="14" xfId="0" applyNumberFormat="1" applyFont="1" applyFill="1" applyBorder="1" applyAlignment="1">
      <alignment horizontal="center" vertical="center" wrapText="1"/>
    </xf>
    <xf numFmtId="166" fontId="20" fillId="0" borderId="15" xfId="0" applyNumberFormat="1" applyFont="1" applyFill="1" applyBorder="1" applyAlignment="1">
      <alignment horizontal="center" vertical="center" wrapText="1"/>
    </xf>
    <xf numFmtId="166" fontId="19" fillId="2" borderId="8" xfId="0" applyNumberFormat="1" applyFont="1" applyFill="1" applyBorder="1" applyAlignment="1">
      <alignment horizontal="center" vertical="center" wrapText="1"/>
    </xf>
    <xf numFmtId="166" fontId="19" fillId="0" borderId="8" xfId="2" applyNumberFormat="1" applyFont="1" applyFill="1" applyBorder="1" applyAlignment="1">
      <alignment horizontal="center" vertical="center" wrapText="1"/>
    </xf>
    <xf numFmtId="166" fontId="25" fillId="0" borderId="8" xfId="0" applyNumberFormat="1" applyFont="1" applyBorder="1" applyAlignment="1">
      <alignment horizontal="center" vertical="center"/>
    </xf>
  </cellXfs>
  <cellStyles count="4">
    <cellStyle name="Денежный" xfId="1" builtinId="4"/>
    <cellStyle name="Обычный" xfId="0" builtinId="0"/>
    <cellStyle name="Обычный_Tmp7" xfId="3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8"/>
  <sheetViews>
    <sheetView topLeftCell="A61" workbookViewId="0">
      <selection activeCell="A235" sqref="A235"/>
    </sheetView>
  </sheetViews>
  <sheetFormatPr defaultRowHeight="15" x14ac:dyDescent="0.25"/>
  <cols>
    <col min="1" max="1" width="33.140625" customWidth="1"/>
    <col min="2" max="2" width="0" hidden="1" customWidth="1"/>
    <col min="3" max="3" width="36.140625" customWidth="1"/>
    <col min="4" max="4" width="17.7109375" customWidth="1"/>
    <col min="5" max="5" width="18.7109375" customWidth="1"/>
    <col min="6" max="6" width="19.7109375" customWidth="1"/>
    <col min="7" max="10" width="0" hidden="1" customWidth="1"/>
    <col min="11" max="11" width="19.140625" customWidth="1"/>
    <col min="12" max="12" width="16.42578125" customWidth="1"/>
    <col min="13" max="13" width="13.140625" customWidth="1"/>
    <col min="14" max="14" width="16.7109375" customWidth="1"/>
  </cols>
  <sheetData>
    <row r="1" spans="1:14" x14ac:dyDescent="0.25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x14ac:dyDescent="0.2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"/>
      <c r="M2" s="1"/>
      <c r="N2" s="1"/>
    </row>
    <row r="3" spans="1:14" x14ac:dyDescent="0.25">
      <c r="A3" s="2"/>
      <c r="B3" s="2"/>
      <c r="C3" s="3"/>
      <c r="D3" s="3"/>
      <c r="E3" s="3"/>
      <c r="F3" s="3"/>
      <c r="G3" s="3"/>
      <c r="H3" s="3"/>
      <c r="I3" s="4"/>
      <c r="J3" s="4"/>
      <c r="K3" s="5" t="s">
        <v>1</v>
      </c>
      <c r="L3" s="1"/>
      <c r="M3" s="1"/>
      <c r="N3" s="1"/>
    </row>
    <row r="4" spans="1:14" x14ac:dyDescent="0.25">
      <c r="A4" s="6" t="s">
        <v>2</v>
      </c>
      <c r="B4" s="6"/>
      <c r="C4" s="7"/>
      <c r="D4" s="175" t="s">
        <v>3</v>
      </c>
      <c r="E4" s="175" t="s">
        <v>4</v>
      </c>
      <c r="F4" s="175" t="s">
        <v>5</v>
      </c>
      <c r="G4" s="178" t="s">
        <v>6</v>
      </c>
      <c r="H4" s="178" t="s">
        <v>7</v>
      </c>
      <c r="I4" s="178" t="s">
        <v>8</v>
      </c>
      <c r="J4" s="178" t="s">
        <v>9</v>
      </c>
      <c r="K4" s="175" t="s">
        <v>10</v>
      </c>
      <c r="L4" s="175" t="s">
        <v>11</v>
      </c>
      <c r="M4" s="175" t="s">
        <v>12</v>
      </c>
      <c r="N4" s="175" t="s">
        <v>13</v>
      </c>
    </row>
    <row r="5" spans="1:14" x14ac:dyDescent="0.25">
      <c r="A5" s="8" t="s">
        <v>14</v>
      </c>
      <c r="B5" s="8"/>
      <c r="C5" s="9" t="s">
        <v>15</v>
      </c>
      <c r="D5" s="176"/>
      <c r="E5" s="176"/>
      <c r="F5" s="176"/>
      <c r="G5" s="179"/>
      <c r="H5" s="179"/>
      <c r="I5" s="179"/>
      <c r="J5" s="179"/>
      <c r="K5" s="176"/>
      <c r="L5" s="176"/>
      <c r="M5" s="176"/>
      <c r="N5" s="176"/>
    </row>
    <row r="6" spans="1:14" x14ac:dyDescent="0.25">
      <c r="A6" s="8"/>
      <c r="B6" s="8"/>
      <c r="C6" s="9"/>
      <c r="D6" s="177"/>
      <c r="E6" s="177"/>
      <c r="F6" s="177"/>
      <c r="G6" s="180"/>
      <c r="H6" s="180"/>
      <c r="I6" s="180"/>
      <c r="J6" s="180"/>
      <c r="K6" s="177"/>
      <c r="L6" s="177"/>
      <c r="M6" s="177"/>
      <c r="N6" s="177"/>
    </row>
    <row r="7" spans="1:14" x14ac:dyDescent="0.25">
      <c r="A7" s="171" t="s">
        <v>16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</row>
    <row r="8" spans="1:14" ht="13.5" customHeight="1" x14ac:dyDescent="0.25">
      <c r="A8" s="10" t="s">
        <v>17</v>
      </c>
      <c r="B8" s="10"/>
      <c r="C8" s="11" t="s">
        <v>18</v>
      </c>
      <c r="D8" s="12">
        <f t="shared" ref="D8:J8" si="0">D9+D11+D12+D13+D15+D16+D18+D20+D14+D21+D17+D19+D10</f>
        <v>791176.00000000023</v>
      </c>
      <c r="E8" s="12">
        <f t="shared" si="0"/>
        <v>843531.20000000019</v>
      </c>
      <c r="F8" s="12">
        <f>F9+F11+F12+F13+F15+F16+F18+F20+F14+F21+F17+F19+F10</f>
        <v>470477.8000000001</v>
      </c>
      <c r="G8" s="12">
        <f t="shared" si="0"/>
        <v>234606.9</v>
      </c>
      <c r="H8" s="12">
        <f t="shared" si="0"/>
        <v>235870.9</v>
      </c>
      <c r="I8" s="12">
        <f t="shared" si="0"/>
        <v>172852.09999999998</v>
      </c>
      <c r="J8" s="12">
        <f t="shared" si="0"/>
        <v>200201.30000000002</v>
      </c>
      <c r="K8" s="12">
        <f>K9+K11+K12+K13+K15+K16+K18+K20+K14+K21+K17+K19+K10</f>
        <v>394984.8</v>
      </c>
      <c r="L8" s="12">
        <f t="shared" ref="L8:L13" si="1">K8*100/F8</f>
        <v>83.953971898355235</v>
      </c>
      <c r="M8" s="13">
        <f t="shared" ref="M8:M13" si="2">K8*100/E8</f>
        <v>46.825155963407155</v>
      </c>
      <c r="N8" s="13">
        <f t="shared" ref="N8:N20" si="3">K8*100/D8</f>
        <v>49.923759062458906</v>
      </c>
    </row>
    <row r="9" spans="1:14" ht="13.5" customHeight="1" x14ac:dyDescent="0.25">
      <c r="A9" s="14" t="s">
        <v>19</v>
      </c>
      <c r="B9" s="14"/>
      <c r="C9" s="15" t="s">
        <v>20</v>
      </c>
      <c r="D9" s="16">
        <v>603281.9</v>
      </c>
      <c r="E9" s="16">
        <f>G9+H9+I9+J9</f>
        <v>603281.9</v>
      </c>
      <c r="F9" s="16">
        <f>G9+H9</f>
        <v>314580.40000000002</v>
      </c>
      <c r="G9" s="16">
        <v>147654.5</v>
      </c>
      <c r="H9" s="16">
        <v>166925.9</v>
      </c>
      <c r="I9" s="17">
        <v>136415.20000000001</v>
      </c>
      <c r="J9" s="18">
        <v>152286.29999999999</v>
      </c>
      <c r="K9" s="18">
        <v>248045.5</v>
      </c>
      <c r="L9" s="17">
        <f t="shared" si="1"/>
        <v>78.849635895942654</v>
      </c>
      <c r="M9" s="18">
        <f t="shared" si="2"/>
        <v>41.116018895975493</v>
      </c>
      <c r="N9" s="19">
        <f t="shared" si="3"/>
        <v>41.116018895975493</v>
      </c>
    </row>
    <row r="10" spans="1:14" ht="42.75" customHeight="1" x14ac:dyDescent="0.25">
      <c r="A10" s="14" t="s">
        <v>21</v>
      </c>
      <c r="B10" s="14"/>
      <c r="C10" s="20" t="s">
        <v>22</v>
      </c>
      <c r="D10" s="21">
        <v>3505.3</v>
      </c>
      <c r="E10" s="21">
        <f t="shared" ref="E10:E26" si="4">G10+H10+I10+J10</f>
        <v>3505.2999999999997</v>
      </c>
      <c r="F10" s="16">
        <f t="shared" ref="F10:F26" si="5">G10+H10</f>
        <v>1783.4</v>
      </c>
      <c r="G10" s="21">
        <v>877.7</v>
      </c>
      <c r="H10" s="21">
        <v>905.7</v>
      </c>
      <c r="I10" s="22">
        <v>864.3</v>
      </c>
      <c r="J10" s="19">
        <v>857.6</v>
      </c>
      <c r="K10" s="19">
        <v>1528.1</v>
      </c>
      <c r="L10" s="17">
        <f t="shared" si="1"/>
        <v>85.684647302904565</v>
      </c>
      <c r="M10" s="19">
        <f t="shared" si="2"/>
        <v>43.59398624939378</v>
      </c>
      <c r="N10" s="19">
        <f t="shared" si="3"/>
        <v>43.593986249393772</v>
      </c>
    </row>
    <row r="11" spans="1:14" ht="19.5" customHeight="1" x14ac:dyDescent="0.25">
      <c r="A11" s="14" t="s">
        <v>23</v>
      </c>
      <c r="B11" s="14"/>
      <c r="C11" s="20" t="s">
        <v>24</v>
      </c>
      <c r="D11" s="21">
        <v>38268</v>
      </c>
      <c r="E11" s="21">
        <f t="shared" si="4"/>
        <v>42731.600000000006</v>
      </c>
      <c r="F11" s="16">
        <f t="shared" si="5"/>
        <v>31203.3</v>
      </c>
      <c r="G11" s="21">
        <v>14864.8</v>
      </c>
      <c r="H11" s="21">
        <v>16338.5</v>
      </c>
      <c r="I11" s="22">
        <v>5327.5</v>
      </c>
      <c r="J11" s="19">
        <v>6200.8</v>
      </c>
      <c r="K11" s="19">
        <v>34300.5</v>
      </c>
      <c r="L11" s="17">
        <f t="shared" si="1"/>
        <v>109.92587322494737</v>
      </c>
      <c r="M11" s="19">
        <f t="shared" si="2"/>
        <v>80.269636521918201</v>
      </c>
      <c r="N11" s="19">
        <f t="shared" si="3"/>
        <v>89.632329883976169</v>
      </c>
    </row>
    <row r="12" spans="1:14" ht="17.25" customHeight="1" x14ac:dyDescent="0.25">
      <c r="A12" s="14" t="s">
        <v>25</v>
      </c>
      <c r="B12" s="14"/>
      <c r="C12" s="20" t="s">
        <v>26</v>
      </c>
      <c r="D12" s="21">
        <v>8017</v>
      </c>
      <c r="E12" s="21">
        <f t="shared" si="4"/>
        <v>8017</v>
      </c>
      <c r="F12" s="16">
        <f t="shared" si="5"/>
        <v>3052.9</v>
      </c>
      <c r="G12" s="21">
        <v>1721.2</v>
      </c>
      <c r="H12" s="21">
        <v>1331.7</v>
      </c>
      <c r="I12" s="22">
        <v>1346.5</v>
      </c>
      <c r="J12" s="19">
        <v>3617.6</v>
      </c>
      <c r="K12" s="19">
        <v>3335.7</v>
      </c>
      <c r="L12" s="17">
        <f t="shared" si="1"/>
        <v>109.2633233974254</v>
      </c>
      <c r="M12" s="19">
        <f t="shared" si="2"/>
        <v>41.607833354122491</v>
      </c>
      <c r="N12" s="19">
        <f t="shared" si="3"/>
        <v>41.607833354122491</v>
      </c>
    </row>
    <row r="13" spans="1:14" ht="20.25" customHeight="1" x14ac:dyDescent="0.25">
      <c r="A13" s="14" t="s">
        <v>27</v>
      </c>
      <c r="B13" s="14"/>
      <c r="C13" s="20" t="s">
        <v>28</v>
      </c>
      <c r="D13" s="21">
        <v>3755</v>
      </c>
      <c r="E13" s="21">
        <f t="shared" si="4"/>
        <v>3755</v>
      </c>
      <c r="F13" s="16">
        <f t="shared" si="5"/>
        <v>1831.7</v>
      </c>
      <c r="G13" s="21">
        <v>894.2</v>
      </c>
      <c r="H13" s="21">
        <v>937.5</v>
      </c>
      <c r="I13" s="22">
        <v>942.5</v>
      </c>
      <c r="J13" s="19">
        <v>980.8</v>
      </c>
      <c r="K13" s="19">
        <v>1545.7</v>
      </c>
      <c r="L13" s="17">
        <f t="shared" si="1"/>
        <v>84.386089425124197</v>
      </c>
      <c r="M13" s="19">
        <f t="shared" si="2"/>
        <v>41.163781624500665</v>
      </c>
      <c r="N13" s="19">
        <f t="shared" si="3"/>
        <v>41.163781624500665</v>
      </c>
    </row>
    <row r="14" spans="1:14" ht="40.5" customHeight="1" x14ac:dyDescent="0.25">
      <c r="A14" s="14" t="s">
        <v>29</v>
      </c>
      <c r="B14" s="14"/>
      <c r="C14" s="20" t="s">
        <v>30</v>
      </c>
      <c r="D14" s="21"/>
      <c r="E14" s="21">
        <f t="shared" si="4"/>
        <v>0</v>
      </c>
      <c r="F14" s="16">
        <f t="shared" si="5"/>
        <v>0</v>
      </c>
      <c r="G14" s="21"/>
      <c r="H14" s="21"/>
      <c r="I14" s="22"/>
      <c r="J14" s="19"/>
      <c r="K14" s="19"/>
      <c r="L14" s="17"/>
      <c r="M14" s="19"/>
      <c r="N14" s="19" t="e">
        <f t="shared" si="3"/>
        <v>#DIV/0!</v>
      </c>
    </row>
    <row r="15" spans="1:14" ht="42" customHeight="1" x14ac:dyDescent="0.25">
      <c r="A15" s="23" t="s">
        <v>31</v>
      </c>
      <c r="B15" s="23"/>
      <c r="C15" s="20" t="s">
        <v>32</v>
      </c>
      <c r="D15" s="21">
        <v>98757.9</v>
      </c>
      <c r="E15" s="21">
        <f t="shared" si="4"/>
        <v>103607.9</v>
      </c>
      <c r="F15" s="16">
        <f t="shared" si="5"/>
        <v>55197.5</v>
      </c>
      <c r="G15" s="21">
        <v>18527.3</v>
      </c>
      <c r="H15" s="21">
        <v>36670.199999999997</v>
      </c>
      <c r="I15" s="22">
        <v>24009.8</v>
      </c>
      <c r="J15" s="19">
        <v>24400.6</v>
      </c>
      <c r="K15" s="19">
        <v>36935.300000000003</v>
      </c>
      <c r="L15" s="17">
        <f t="shared" ref="L15:L20" si="6">K15*100/F15</f>
        <v>66.914805924181351</v>
      </c>
      <c r="M15" s="19">
        <f t="shared" ref="M15:M20" si="7">K15*100/E15</f>
        <v>35.64911555972084</v>
      </c>
      <c r="N15" s="19">
        <f t="shared" si="3"/>
        <v>37.399843455561538</v>
      </c>
    </row>
    <row r="16" spans="1:14" ht="30" customHeight="1" x14ac:dyDescent="0.25">
      <c r="A16" s="24" t="s">
        <v>33</v>
      </c>
      <c r="B16" s="24"/>
      <c r="C16" s="20" t="s">
        <v>34</v>
      </c>
      <c r="D16" s="21">
        <v>6005.5</v>
      </c>
      <c r="E16" s="21">
        <f t="shared" si="4"/>
        <v>10045.900000000001</v>
      </c>
      <c r="F16" s="16">
        <f t="shared" si="5"/>
        <v>10045.900000000001</v>
      </c>
      <c r="G16" s="21">
        <v>5285.3</v>
      </c>
      <c r="H16" s="21">
        <v>4760.6000000000004</v>
      </c>
      <c r="I16" s="22"/>
      <c r="J16" s="19"/>
      <c r="K16" s="19">
        <v>10125.5</v>
      </c>
      <c r="L16" s="17">
        <f t="shared" si="6"/>
        <v>100.79236305358404</v>
      </c>
      <c r="M16" s="19">
        <f t="shared" si="7"/>
        <v>100.79236305358404</v>
      </c>
      <c r="N16" s="19">
        <f t="shared" si="3"/>
        <v>168.60377986845393</v>
      </c>
    </row>
    <row r="17" spans="1:14" ht="31.5" customHeight="1" x14ac:dyDescent="0.25">
      <c r="A17" s="25" t="s">
        <v>35</v>
      </c>
      <c r="B17" s="25"/>
      <c r="C17" s="20" t="s">
        <v>36</v>
      </c>
      <c r="D17" s="21">
        <v>15466.8</v>
      </c>
      <c r="E17" s="21">
        <f t="shared" si="4"/>
        <v>17466.8</v>
      </c>
      <c r="F17" s="16">
        <f t="shared" si="5"/>
        <v>9603.7000000000007</v>
      </c>
      <c r="G17" s="21">
        <v>4876.3</v>
      </c>
      <c r="H17" s="21">
        <v>4727.3999999999996</v>
      </c>
      <c r="I17" s="22">
        <v>2112.9</v>
      </c>
      <c r="J17" s="19">
        <v>5750.2</v>
      </c>
      <c r="K17" s="19">
        <v>12475.9</v>
      </c>
      <c r="L17" s="17">
        <f t="shared" si="6"/>
        <v>129.90722325770275</v>
      </c>
      <c r="M17" s="19">
        <f t="shared" si="7"/>
        <v>71.426363157533146</v>
      </c>
      <c r="N17" s="19">
        <f t="shared" si="3"/>
        <v>80.662451185765647</v>
      </c>
    </row>
    <row r="18" spans="1:14" ht="30.75" customHeight="1" x14ac:dyDescent="0.25">
      <c r="A18" s="25" t="s">
        <v>37</v>
      </c>
      <c r="B18" s="25"/>
      <c r="C18" s="20" t="s">
        <v>38</v>
      </c>
      <c r="D18" s="21">
        <v>10514.8</v>
      </c>
      <c r="E18" s="21">
        <f t="shared" si="4"/>
        <v>13091</v>
      </c>
      <c r="F18" s="16">
        <f t="shared" si="5"/>
        <v>5442.4</v>
      </c>
      <c r="G18" s="21">
        <v>3613.6</v>
      </c>
      <c r="H18" s="21">
        <v>1828.8</v>
      </c>
      <c r="I18" s="22">
        <v>1714.4</v>
      </c>
      <c r="J18" s="19">
        <v>5934.2</v>
      </c>
      <c r="K18" s="19">
        <v>7886.4</v>
      </c>
      <c r="L18" s="17">
        <f t="shared" si="6"/>
        <v>144.90665882698809</v>
      </c>
      <c r="M18" s="19">
        <f t="shared" si="7"/>
        <v>60.242914979757082</v>
      </c>
      <c r="N18" s="19">
        <f t="shared" si="3"/>
        <v>75.002853121314729</v>
      </c>
    </row>
    <row r="19" spans="1:14" ht="18.75" customHeight="1" x14ac:dyDescent="0.25">
      <c r="A19" s="25" t="s">
        <v>39</v>
      </c>
      <c r="B19" s="25"/>
      <c r="C19" s="20" t="s">
        <v>40</v>
      </c>
      <c r="D19" s="21">
        <v>11</v>
      </c>
      <c r="E19" s="21">
        <f t="shared" si="4"/>
        <v>11</v>
      </c>
      <c r="F19" s="16">
        <f t="shared" si="5"/>
        <v>4</v>
      </c>
      <c r="G19" s="21">
        <v>1</v>
      </c>
      <c r="H19" s="21">
        <v>3</v>
      </c>
      <c r="I19" s="22">
        <v>2</v>
      </c>
      <c r="J19" s="19">
        <v>5</v>
      </c>
      <c r="K19" s="19">
        <v>2</v>
      </c>
      <c r="L19" s="17">
        <f t="shared" si="6"/>
        <v>50</v>
      </c>
      <c r="M19" s="19">
        <f t="shared" si="7"/>
        <v>18.181818181818183</v>
      </c>
      <c r="N19" s="19">
        <f t="shared" si="3"/>
        <v>18.181818181818183</v>
      </c>
    </row>
    <row r="20" spans="1:14" ht="21" customHeight="1" x14ac:dyDescent="0.25">
      <c r="A20" s="26" t="s">
        <v>41</v>
      </c>
      <c r="B20" s="26"/>
      <c r="C20" s="20" t="s">
        <v>42</v>
      </c>
      <c r="D20" s="21">
        <v>3592.8</v>
      </c>
      <c r="E20" s="21">
        <f t="shared" si="4"/>
        <v>38017.799999999996</v>
      </c>
      <c r="F20" s="16">
        <f t="shared" si="5"/>
        <v>37732.6</v>
      </c>
      <c r="G20" s="21">
        <v>36291</v>
      </c>
      <c r="H20" s="21">
        <v>1441.6</v>
      </c>
      <c r="I20" s="22">
        <v>117</v>
      </c>
      <c r="J20" s="19">
        <v>168.2</v>
      </c>
      <c r="K20" s="19">
        <v>38789.1</v>
      </c>
      <c r="L20" s="17">
        <f t="shared" si="6"/>
        <v>102.79996607707925</v>
      </c>
      <c r="M20" s="19">
        <f t="shared" si="7"/>
        <v>102.02878651578999</v>
      </c>
      <c r="N20" s="19">
        <f t="shared" si="3"/>
        <v>1079.6342685370741</v>
      </c>
    </row>
    <row r="21" spans="1:14" ht="18.75" customHeight="1" x14ac:dyDescent="0.25">
      <c r="A21" s="27" t="s">
        <v>43</v>
      </c>
      <c r="B21" s="28"/>
      <c r="C21" s="29" t="s">
        <v>44</v>
      </c>
      <c r="D21" s="21"/>
      <c r="E21" s="21">
        <f t="shared" si="4"/>
        <v>0</v>
      </c>
      <c r="F21" s="16">
        <f t="shared" si="5"/>
        <v>0</v>
      </c>
      <c r="G21" s="21"/>
      <c r="H21" s="21"/>
      <c r="I21" s="22"/>
      <c r="J21" s="19"/>
      <c r="K21" s="19">
        <v>15.1</v>
      </c>
      <c r="L21" s="17"/>
      <c r="M21" s="19"/>
      <c r="N21" s="19"/>
    </row>
    <row r="22" spans="1:14" ht="20.25" customHeight="1" x14ac:dyDescent="0.25">
      <c r="A22" s="30" t="s">
        <v>45</v>
      </c>
      <c r="B22" s="30"/>
      <c r="C22" s="31" t="s">
        <v>46</v>
      </c>
      <c r="D22" s="32">
        <f t="shared" ref="D22:J22" si="8">D23+D24+D26+D25</f>
        <v>2873084.6</v>
      </c>
      <c r="E22" s="32">
        <f>E23+E24+E26+E25</f>
        <v>2933324.8000000003</v>
      </c>
      <c r="F22" s="32">
        <f t="shared" si="8"/>
        <v>1452586.5</v>
      </c>
      <c r="G22" s="32">
        <f t="shared" si="8"/>
        <v>722616.6</v>
      </c>
      <c r="H22" s="32">
        <f t="shared" si="8"/>
        <v>729969.9</v>
      </c>
      <c r="I22" s="32">
        <f t="shared" si="8"/>
        <v>734219.8</v>
      </c>
      <c r="J22" s="32">
        <f t="shared" si="8"/>
        <v>746518.5</v>
      </c>
      <c r="K22" s="32">
        <f>K23+K24+K26+K25</f>
        <v>1105907.6000000001</v>
      </c>
      <c r="L22" s="33">
        <f t="shared" ref="L22:L27" si="9">K22*100/F22</f>
        <v>76.133682916645597</v>
      </c>
      <c r="M22" s="13">
        <f t="shared" ref="M22:M27" si="10">K22*100/E22</f>
        <v>37.701505131651295</v>
      </c>
      <c r="N22" s="13">
        <f>K22*100/D22</f>
        <v>38.491995676006205</v>
      </c>
    </row>
    <row r="23" spans="1:14" ht="38.25" customHeight="1" x14ac:dyDescent="0.25">
      <c r="A23" s="34" t="s">
        <v>47</v>
      </c>
      <c r="B23" s="14"/>
      <c r="C23" s="35" t="s">
        <v>48</v>
      </c>
      <c r="D23" s="36">
        <v>2873084.6</v>
      </c>
      <c r="E23" s="21">
        <f t="shared" si="4"/>
        <v>2932737.7</v>
      </c>
      <c r="F23" s="16">
        <f t="shared" si="5"/>
        <v>1451999.4</v>
      </c>
      <c r="G23" s="21">
        <v>725629.5</v>
      </c>
      <c r="H23" s="21">
        <v>726369.9</v>
      </c>
      <c r="I23" s="19">
        <v>734219.8</v>
      </c>
      <c r="J23" s="19">
        <v>746518.5</v>
      </c>
      <c r="K23" s="19">
        <v>1103029.8</v>
      </c>
      <c r="L23" s="17">
        <f t="shared" si="9"/>
        <v>75.966271060442594</v>
      </c>
      <c r="M23" s="19">
        <f t="shared" si="10"/>
        <v>37.610925791283684</v>
      </c>
      <c r="N23" s="19">
        <f>K23*100/D23</f>
        <v>38.391831552749963</v>
      </c>
    </row>
    <row r="24" spans="1:14" ht="16.5" customHeight="1" x14ac:dyDescent="0.25">
      <c r="A24" s="34" t="s">
        <v>49</v>
      </c>
      <c r="B24" s="34"/>
      <c r="C24" s="37" t="s">
        <v>50</v>
      </c>
      <c r="D24" s="38"/>
      <c r="E24" s="21">
        <f t="shared" si="4"/>
        <v>4500</v>
      </c>
      <c r="F24" s="16">
        <f t="shared" si="5"/>
        <v>4500</v>
      </c>
      <c r="G24" s="38">
        <v>1500</v>
      </c>
      <c r="H24" s="38">
        <v>3000</v>
      </c>
      <c r="I24" s="19"/>
      <c r="J24" s="19"/>
      <c r="K24" s="19">
        <v>6790.7</v>
      </c>
      <c r="L24" s="17">
        <f t="shared" si="9"/>
        <v>150.90444444444444</v>
      </c>
      <c r="M24" s="19">
        <f t="shared" si="10"/>
        <v>150.90444444444444</v>
      </c>
      <c r="N24" s="19"/>
    </row>
    <row r="25" spans="1:14" ht="73.5" customHeight="1" x14ac:dyDescent="0.25">
      <c r="A25" s="34" t="s">
        <v>51</v>
      </c>
      <c r="B25" s="39" t="s">
        <v>52</v>
      </c>
      <c r="C25" s="29" t="s">
        <v>52</v>
      </c>
      <c r="D25" s="21"/>
      <c r="E25" s="21">
        <f t="shared" si="4"/>
        <v>563.6</v>
      </c>
      <c r="F25" s="16">
        <f t="shared" si="5"/>
        <v>563.6</v>
      </c>
      <c r="G25" s="21">
        <v>563.6</v>
      </c>
      <c r="H25" s="21"/>
      <c r="I25" s="19"/>
      <c r="J25" s="19"/>
      <c r="K25" s="19">
        <v>563.6</v>
      </c>
      <c r="L25" s="17">
        <f t="shared" si="9"/>
        <v>100</v>
      </c>
      <c r="M25" s="19">
        <f t="shared" si="10"/>
        <v>100</v>
      </c>
      <c r="N25" s="19"/>
    </row>
    <row r="26" spans="1:14" ht="51.75" customHeight="1" x14ac:dyDescent="0.25">
      <c r="A26" s="34" t="s">
        <v>53</v>
      </c>
      <c r="B26" s="40"/>
      <c r="C26" s="41" t="s">
        <v>54</v>
      </c>
      <c r="D26" s="42"/>
      <c r="E26" s="21">
        <f t="shared" si="4"/>
        <v>-4476.5</v>
      </c>
      <c r="F26" s="16">
        <f t="shared" si="5"/>
        <v>-4476.5</v>
      </c>
      <c r="G26" s="42">
        <v>-5076.5</v>
      </c>
      <c r="H26" s="42">
        <v>600</v>
      </c>
      <c r="I26" s="19"/>
      <c r="J26" s="19"/>
      <c r="K26" s="19">
        <v>-4476.5</v>
      </c>
      <c r="L26" s="17">
        <f t="shared" si="9"/>
        <v>100</v>
      </c>
      <c r="M26" s="19">
        <f t="shared" si="10"/>
        <v>100</v>
      </c>
      <c r="N26" s="19"/>
    </row>
    <row r="27" spans="1:14" ht="17.25" customHeight="1" x14ac:dyDescent="0.25">
      <c r="A27" s="26"/>
      <c r="B27" s="43"/>
      <c r="C27" s="44" t="s">
        <v>55</v>
      </c>
      <c r="D27" s="13">
        <f t="shared" ref="D27:J27" si="11">D22+D8</f>
        <v>3664260.6000000006</v>
      </c>
      <c r="E27" s="13">
        <f t="shared" si="11"/>
        <v>3776856.0000000005</v>
      </c>
      <c r="F27" s="13">
        <f t="shared" si="11"/>
        <v>1923064.3</v>
      </c>
      <c r="G27" s="13">
        <f t="shared" si="11"/>
        <v>957223.5</v>
      </c>
      <c r="H27" s="13">
        <f t="shared" si="11"/>
        <v>965840.8</v>
      </c>
      <c r="I27" s="13">
        <f t="shared" si="11"/>
        <v>907071.9</v>
      </c>
      <c r="J27" s="13">
        <f t="shared" si="11"/>
        <v>946719.8</v>
      </c>
      <c r="K27" s="13">
        <f>K22+K8</f>
        <v>1500892.4000000001</v>
      </c>
      <c r="L27" s="33">
        <f t="shared" si="9"/>
        <v>78.046917099963849</v>
      </c>
      <c r="M27" s="13">
        <f t="shared" si="10"/>
        <v>39.739201070943658</v>
      </c>
      <c r="N27" s="13">
        <f>K27*100/D27</f>
        <v>40.960307244522937</v>
      </c>
    </row>
    <row r="28" spans="1:14" x14ac:dyDescent="0.25">
      <c r="A28" s="181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33"/>
      <c r="M28" s="13"/>
      <c r="N28" s="19"/>
    </row>
    <row r="29" spans="1:14" x14ac:dyDescent="0.25">
      <c r="A29" s="171" t="s">
        <v>56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</row>
    <row r="30" spans="1:14" ht="18.75" customHeight="1" x14ac:dyDescent="0.25">
      <c r="A30" s="30" t="s">
        <v>17</v>
      </c>
      <c r="B30" s="30"/>
      <c r="C30" s="45" t="s">
        <v>18</v>
      </c>
      <c r="D30" s="33">
        <f t="shared" ref="D30:J30" si="12">D31+D33+D35+D37+D34+D36+D39+D32</f>
        <v>18456</v>
      </c>
      <c r="E30" s="33">
        <f t="shared" si="12"/>
        <v>18456</v>
      </c>
      <c r="F30" s="33">
        <f t="shared" si="12"/>
        <v>9596.9000000000015</v>
      </c>
      <c r="G30" s="33">
        <f t="shared" si="12"/>
        <v>4498.4000000000005</v>
      </c>
      <c r="H30" s="33">
        <f t="shared" si="12"/>
        <v>5098.5</v>
      </c>
      <c r="I30" s="33">
        <f t="shared" si="12"/>
        <v>4426.2</v>
      </c>
      <c r="J30" s="33">
        <f t="shared" si="12"/>
        <v>4432.8999999999996</v>
      </c>
      <c r="K30" s="33">
        <f>K31+K33+K35+K37+K34+K36+K39+K32+K38+0.1</f>
        <v>7777.2</v>
      </c>
      <c r="L30" s="33">
        <f t="shared" ref="L30:L35" si="13">K30*100/F30</f>
        <v>81.03866873677957</v>
      </c>
      <c r="M30" s="13">
        <f t="shared" ref="M30:M35" si="14">K30*100/E30</f>
        <v>42.13914174252276</v>
      </c>
      <c r="N30" s="13">
        <f t="shared" ref="N30:N35" si="15">K30*100/D30</f>
        <v>42.13914174252276</v>
      </c>
    </row>
    <row r="31" spans="1:14" ht="18" customHeight="1" x14ac:dyDescent="0.25">
      <c r="A31" s="14" t="s">
        <v>19</v>
      </c>
      <c r="B31" s="14"/>
      <c r="C31" s="15" t="s">
        <v>20</v>
      </c>
      <c r="D31" s="16">
        <v>15000</v>
      </c>
      <c r="E31" s="21">
        <f t="shared" ref="E31:E37" si="16">G31+H31+I31+J31</f>
        <v>15320</v>
      </c>
      <c r="F31" s="16">
        <f>G31+H31</f>
        <v>8390</v>
      </c>
      <c r="G31" s="16">
        <v>3735</v>
      </c>
      <c r="H31" s="16">
        <v>4655</v>
      </c>
      <c r="I31" s="22">
        <v>3615</v>
      </c>
      <c r="J31" s="19">
        <v>3315</v>
      </c>
      <c r="K31" s="18">
        <v>6716.2</v>
      </c>
      <c r="L31" s="17">
        <f t="shared" si="13"/>
        <v>80.050059594755666</v>
      </c>
      <c r="M31" s="19">
        <f t="shared" si="14"/>
        <v>43.83942558746736</v>
      </c>
      <c r="N31" s="19">
        <f t="shared" si="15"/>
        <v>44.774666666666668</v>
      </c>
    </row>
    <row r="32" spans="1:14" ht="39.75" customHeight="1" x14ac:dyDescent="0.25">
      <c r="A32" s="14" t="s">
        <v>21</v>
      </c>
      <c r="B32" s="14"/>
      <c r="C32" s="20" t="s">
        <v>22</v>
      </c>
      <c r="D32" s="21">
        <v>1636.6</v>
      </c>
      <c r="E32" s="21">
        <f t="shared" si="16"/>
        <v>1316.6000000000001</v>
      </c>
      <c r="F32" s="16">
        <f t="shared" ref="F32:F42" si="17">G32+H32</f>
        <v>497.20000000000005</v>
      </c>
      <c r="G32" s="16">
        <v>408.6</v>
      </c>
      <c r="H32" s="16">
        <v>88.6</v>
      </c>
      <c r="I32" s="22">
        <v>408.6</v>
      </c>
      <c r="J32" s="19">
        <v>410.8</v>
      </c>
      <c r="K32" s="18">
        <v>713.5</v>
      </c>
      <c r="L32" s="17">
        <f t="shared" si="13"/>
        <v>143.50362027353177</v>
      </c>
      <c r="M32" s="19">
        <f t="shared" si="14"/>
        <v>54.192617347713799</v>
      </c>
      <c r="N32" s="19">
        <f t="shared" si="15"/>
        <v>43.596480508371016</v>
      </c>
    </row>
    <row r="33" spans="1:14" ht="18" customHeight="1" x14ac:dyDescent="0.25">
      <c r="A33" s="14" t="s">
        <v>25</v>
      </c>
      <c r="B33" s="14"/>
      <c r="C33" s="20" t="s">
        <v>26</v>
      </c>
      <c r="D33" s="21">
        <v>1081.2</v>
      </c>
      <c r="E33" s="21">
        <f t="shared" si="16"/>
        <v>1081.2</v>
      </c>
      <c r="F33" s="16">
        <f t="shared" si="17"/>
        <v>343.70000000000005</v>
      </c>
      <c r="G33" s="21">
        <v>171.8</v>
      </c>
      <c r="H33" s="21">
        <v>171.9</v>
      </c>
      <c r="I33" s="22">
        <v>219.6</v>
      </c>
      <c r="J33" s="19">
        <v>517.9</v>
      </c>
      <c r="K33" s="19">
        <v>96.2</v>
      </c>
      <c r="L33" s="17">
        <f t="shared" si="13"/>
        <v>27.989525749199881</v>
      </c>
      <c r="M33" s="19">
        <f t="shared" si="14"/>
        <v>8.8975212726600077</v>
      </c>
      <c r="N33" s="19">
        <f t="shared" si="15"/>
        <v>8.8975212726600077</v>
      </c>
    </row>
    <row r="34" spans="1:14" ht="15" customHeight="1" x14ac:dyDescent="0.25">
      <c r="A34" s="14" t="s">
        <v>27</v>
      </c>
      <c r="B34" s="14"/>
      <c r="C34" s="20" t="s">
        <v>28</v>
      </c>
      <c r="D34" s="21">
        <v>26</v>
      </c>
      <c r="E34" s="21">
        <f t="shared" si="16"/>
        <v>26</v>
      </c>
      <c r="F34" s="16">
        <f t="shared" si="17"/>
        <v>12</v>
      </c>
      <c r="G34" s="21">
        <v>6</v>
      </c>
      <c r="H34" s="21">
        <v>6</v>
      </c>
      <c r="I34" s="22">
        <v>6</v>
      </c>
      <c r="J34" s="19">
        <v>8</v>
      </c>
      <c r="K34" s="19">
        <v>1.8</v>
      </c>
      <c r="L34" s="17">
        <f t="shared" si="13"/>
        <v>15</v>
      </c>
      <c r="M34" s="19">
        <f t="shared" si="14"/>
        <v>6.9230769230769234</v>
      </c>
      <c r="N34" s="19">
        <f t="shared" si="15"/>
        <v>6.9230769230769234</v>
      </c>
    </row>
    <row r="35" spans="1:14" ht="42" customHeight="1" x14ac:dyDescent="0.25">
      <c r="A35" s="23" t="s">
        <v>31</v>
      </c>
      <c r="B35" s="23"/>
      <c r="C35" s="20" t="s">
        <v>32</v>
      </c>
      <c r="D35" s="21">
        <v>612.20000000000005</v>
      </c>
      <c r="E35" s="21">
        <f t="shared" si="16"/>
        <v>612.20000000000005</v>
      </c>
      <c r="F35" s="16">
        <f t="shared" si="17"/>
        <v>304</v>
      </c>
      <c r="G35" s="21">
        <v>152</v>
      </c>
      <c r="H35" s="21">
        <v>152</v>
      </c>
      <c r="I35" s="22">
        <v>152</v>
      </c>
      <c r="J35" s="19">
        <v>156.19999999999999</v>
      </c>
      <c r="K35" s="19">
        <v>196</v>
      </c>
      <c r="L35" s="17">
        <f t="shared" si="13"/>
        <v>64.473684210526315</v>
      </c>
      <c r="M35" s="19">
        <f t="shared" si="14"/>
        <v>32.015681149950993</v>
      </c>
      <c r="N35" s="19">
        <f t="shared" si="15"/>
        <v>32.015681149950993</v>
      </c>
    </row>
    <row r="36" spans="1:14" ht="30.75" customHeight="1" x14ac:dyDescent="0.25">
      <c r="A36" s="25" t="s">
        <v>35</v>
      </c>
      <c r="B36" s="25"/>
      <c r="C36" s="20" t="s">
        <v>36</v>
      </c>
      <c r="D36" s="21"/>
      <c r="E36" s="21">
        <f t="shared" si="16"/>
        <v>0</v>
      </c>
      <c r="F36" s="16">
        <f t="shared" si="17"/>
        <v>0</v>
      </c>
      <c r="G36" s="21"/>
      <c r="H36" s="21"/>
      <c r="I36" s="22"/>
      <c r="J36" s="19"/>
      <c r="K36" s="19">
        <v>47.9</v>
      </c>
      <c r="L36" s="17"/>
      <c r="M36" s="19"/>
      <c r="N36" s="19"/>
    </row>
    <row r="37" spans="1:14" ht="27.75" customHeight="1" x14ac:dyDescent="0.25">
      <c r="A37" s="24" t="s">
        <v>37</v>
      </c>
      <c r="B37" s="24"/>
      <c r="C37" s="20" t="s">
        <v>38</v>
      </c>
      <c r="D37" s="21">
        <v>100</v>
      </c>
      <c r="E37" s="21">
        <f t="shared" si="16"/>
        <v>100</v>
      </c>
      <c r="F37" s="16">
        <f t="shared" si="17"/>
        <v>50</v>
      </c>
      <c r="G37" s="21">
        <v>25</v>
      </c>
      <c r="H37" s="21">
        <v>25</v>
      </c>
      <c r="I37" s="22">
        <v>25</v>
      </c>
      <c r="J37" s="19">
        <v>25</v>
      </c>
      <c r="K37" s="19">
        <v>3.3</v>
      </c>
      <c r="L37" s="17">
        <f>K37*100/F37</f>
        <v>6.6</v>
      </c>
      <c r="M37" s="19">
        <f>K37*100/E37</f>
        <v>3.3</v>
      </c>
      <c r="N37" s="19">
        <f>K37*100/D37</f>
        <v>3.3</v>
      </c>
    </row>
    <row r="38" spans="1:14" ht="21" customHeight="1" x14ac:dyDescent="0.25">
      <c r="A38" s="26" t="s">
        <v>41</v>
      </c>
      <c r="B38" s="46"/>
      <c r="C38" s="20" t="s">
        <v>42</v>
      </c>
      <c r="D38" s="47"/>
      <c r="E38" s="21"/>
      <c r="F38" s="16">
        <f t="shared" si="17"/>
        <v>0</v>
      </c>
      <c r="G38" s="21"/>
      <c r="H38" s="21"/>
      <c r="I38" s="22"/>
      <c r="J38" s="19"/>
      <c r="K38" s="19"/>
      <c r="L38" s="17"/>
      <c r="M38" s="19"/>
      <c r="N38" s="19"/>
    </row>
    <row r="39" spans="1:14" ht="18" customHeight="1" x14ac:dyDescent="0.25">
      <c r="A39" s="27" t="s">
        <v>43</v>
      </c>
      <c r="B39" s="28"/>
      <c r="C39" s="29" t="s">
        <v>44</v>
      </c>
      <c r="D39" s="47"/>
      <c r="E39" s="20"/>
      <c r="F39" s="16">
        <f t="shared" si="17"/>
        <v>0</v>
      </c>
      <c r="G39" s="21"/>
      <c r="H39" s="21"/>
      <c r="I39" s="22"/>
      <c r="J39" s="19"/>
      <c r="K39" s="19">
        <v>2.2000000000000002</v>
      </c>
      <c r="L39" s="33"/>
      <c r="M39" s="13"/>
      <c r="N39" s="19"/>
    </row>
    <row r="40" spans="1:14" ht="18.75" customHeight="1" x14ac:dyDescent="0.25">
      <c r="A40" s="30" t="s">
        <v>45</v>
      </c>
      <c r="B40" s="30"/>
      <c r="C40" s="31" t="s">
        <v>46</v>
      </c>
      <c r="D40" s="32">
        <f>D41+D42</f>
        <v>10578.1</v>
      </c>
      <c r="E40" s="32">
        <f>E41+E42</f>
        <v>14382.4</v>
      </c>
      <c r="F40" s="32">
        <f t="shared" ref="F40:K40" si="18">F41+F42</f>
        <v>9068.6</v>
      </c>
      <c r="G40" s="32">
        <f t="shared" si="18"/>
        <v>2994.7999999999997</v>
      </c>
      <c r="H40" s="32">
        <f t="shared" si="18"/>
        <v>6073.8</v>
      </c>
      <c r="I40" s="32">
        <f t="shared" si="18"/>
        <v>3096</v>
      </c>
      <c r="J40" s="32">
        <f t="shared" si="18"/>
        <v>2217.8000000000002</v>
      </c>
      <c r="K40" s="32">
        <f t="shared" si="18"/>
        <v>4570.2000000000007</v>
      </c>
      <c r="L40" s="33">
        <f>K40*100/F40</f>
        <v>50.395871468583913</v>
      </c>
      <c r="M40" s="13">
        <f>K40*100/E40</f>
        <v>31.776337746134168</v>
      </c>
      <c r="N40" s="13">
        <f>K40*100/D40</f>
        <v>43.20435616982256</v>
      </c>
    </row>
    <row r="41" spans="1:14" ht="44.25" customHeight="1" x14ac:dyDescent="0.25">
      <c r="A41" s="34" t="s">
        <v>47</v>
      </c>
      <c r="B41" s="14"/>
      <c r="C41" s="35" t="s">
        <v>48</v>
      </c>
      <c r="D41" s="36">
        <v>10578.1</v>
      </c>
      <c r="E41" s="21">
        <f>G41+H41+I41+J41</f>
        <v>14475.3</v>
      </c>
      <c r="F41" s="16">
        <f t="shared" si="17"/>
        <v>9161.5</v>
      </c>
      <c r="G41" s="36">
        <v>3087.7</v>
      </c>
      <c r="H41" s="36">
        <v>6073.8</v>
      </c>
      <c r="I41" s="22">
        <v>3096</v>
      </c>
      <c r="J41" s="36">
        <v>2217.8000000000002</v>
      </c>
      <c r="K41" s="19">
        <v>4663.1000000000004</v>
      </c>
      <c r="L41" s="17">
        <f>K41*100/F41</f>
        <v>50.898870272335323</v>
      </c>
      <c r="M41" s="19">
        <f>K41*100/E41</f>
        <v>32.214185543650224</v>
      </c>
      <c r="N41" s="19">
        <f>K41*100/D41</f>
        <v>44.082585719552668</v>
      </c>
    </row>
    <row r="42" spans="1:14" ht="48" customHeight="1" x14ac:dyDescent="0.25">
      <c r="A42" s="34" t="s">
        <v>53</v>
      </c>
      <c r="B42" s="40"/>
      <c r="C42" s="41" t="s">
        <v>54</v>
      </c>
      <c r="D42" s="42">
        <v>0</v>
      </c>
      <c r="E42" s="21">
        <f>G42+H42+I42+J42</f>
        <v>-92.9</v>
      </c>
      <c r="F42" s="16">
        <f t="shared" si="17"/>
        <v>-92.9</v>
      </c>
      <c r="G42" s="36">
        <v>-92.9</v>
      </c>
      <c r="H42" s="36"/>
      <c r="I42" s="22"/>
      <c r="J42" s="36"/>
      <c r="K42" s="19">
        <v>-92.9</v>
      </c>
      <c r="L42" s="17">
        <f>K42*100/F42</f>
        <v>100</v>
      </c>
      <c r="M42" s="19">
        <f>K42*100/E42</f>
        <v>100</v>
      </c>
      <c r="N42" s="19"/>
    </row>
    <row r="43" spans="1:14" ht="17.25" customHeight="1" x14ac:dyDescent="0.25">
      <c r="A43" s="26"/>
      <c r="B43" s="43"/>
      <c r="C43" s="44" t="s">
        <v>55</v>
      </c>
      <c r="D43" s="13">
        <f t="shared" ref="D43:J43" si="19">D40+D30</f>
        <v>29034.1</v>
      </c>
      <c r="E43" s="13">
        <f t="shared" si="19"/>
        <v>32838.400000000001</v>
      </c>
      <c r="F43" s="13">
        <f t="shared" si="19"/>
        <v>18665.5</v>
      </c>
      <c r="G43" s="13">
        <f t="shared" si="19"/>
        <v>7493.2000000000007</v>
      </c>
      <c r="H43" s="13">
        <f t="shared" si="19"/>
        <v>11172.3</v>
      </c>
      <c r="I43" s="13">
        <f t="shared" si="19"/>
        <v>7522.2</v>
      </c>
      <c r="J43" s="13">
        <f t="shared" si="19"/>
        <v>6650.7</v>
      </c>
      <c r="K43" s="13">
        <f>K40+K30</f>
        <v>12347.400000000001</v>
      </c>
      <c r="L43" s="33">
        <f>K43*100/F43</f>
        <v>66.150920146794903</v>
      </c>
      <c r="M43" s="13">
        <f>K43*100/E43</f>
        <v>37.600492106801795</v>
      </c>
      <c r="N43" s="13">
        <f>K43*100/D43</f>
        <v>42.527235216521277</v>
      </c>
    </row>
    <row r="44" spans="1:14" x14ac:dyDescent="0.25">
      <c r="A44" s="48"/>
      <c r="B44" s="49"/>
      <c r="C44" s="183"/>
      <c r="D44" s="183"/>
      <c r="E44" s="183"/>
      <c r="F44" s="183"/>
      <c r="G44" s="183"/>
      <c r="H44" s="183"/>
      <c r="I44" s="183"/>
      <c r="J44" s="183"/>
      <c r="K44" s="183"/>
      <c r="L44" s="33"/>
      <c r="M44" s="13"/>
      <c r="N44" s="19"/>
    </row>
    <row r="45" spans="1:14" x14ac:dyDescent="0.25">
      <c r="A45" s="171" t="s">
        <v>57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</row>
    <row r="46" spans="1:14" ht="15" customHeight="1" x14ac:dyDescent="0.25">
      <c r="A46" s="30" t="s">
        <v>17</v>
      </c>
      <c r="B46" s="30"/>
      <c r="C46" s="45" t="s">
        <v>18</v>
      </c>
      <c r="D46" s="33">
        <f t="shared" ref="D46:J46" si="20">D47+D50+D52+D54+D55+D56+D51+D49+D48+D53</f>
        <v>21681.3</v>
      </c>
      <c r="E46" s="33">
        <f t="shared" si="20"/>
        <v>22108.3</v>
      </c>
      <c r="F46" s="33">
        <f t="shared" si="20"/>
        <v>10428.4</v>
      </c>
      <c r="G46" s="33">
        <f t="shared" si="20"/>
        <v>5221.7</v>
      </c>
      <c r="H46" s="33">
        <f t="shared" si="20"/>
        <v>5206.7</v>
      </c>
      <c r="I46" s="33">
        <f t="shared" si="20"/>
        <v>5581.6</v>
      </c>
      <c r="J46" s="33">
        <f t="shared" si="20"/>
        <v>6098.2999999999993</v>
      </c>
      <c r="K46" s="33">
        <f>K47+K50+K52+K54+K55+K56+K51+K49+K48+K53</f>
        <v>9111.5</v>
      </c>
      <c r="L46" s="33">
        <f>K46*100/F46</f>
        <v>87.371984197000501</v>
      </c>
      <c r="M46" s="13">
        <f>K46*100/E46</f>
        <v>41.213028591072131</v>
      </c>
      <c r="N46" s="13">
        <f t="shared" ref="N46:N52" si="21">K46*100/D46</f>
        <v>42.02469409122147</v>
      </c>
    </row>
    <row r="47" spans="1:14" ht="18" customHeight="1" x14ac:dyDescent="0.25">
      <c r="A47" s="14" t="s">
        <v>19</v>
      </c>
      <c r="B47" s="14"/>
      <c r="C47" s="15" t="s">
        <v>20</v>
      </c>
      <c r="D47" s="16">
        <v>14100</v>
      </c>
      <c r="E47" s="21">
        <f t="shared" ref="E47:E60" si="22">G47+H47+I47+J47</f>
        <v>14100</v>
      </c>
      <c r="F47" s="16">
        <f>G47+H47</f>
        <v>6527</v>
      </c>
      <c r="G47" s="21">
        <v>2904</v>
      </c>
      <c r="H47" s="21">
        <v>3623</v>
      </c>
      <c r="I47" s="22">
        <v>3890.8</v>
      </c>
      <c r="J47" s="19">
        <v>3682.2</v>
      </c>
      <c r="K47" s="18">
        <v>5745.6</v>
      </c>
      <c r="L47" s="17">
        <f>K47*100/F47</f>
        <v>88.028190592921703</v>
      </c>
      <c r="M47" s="19">
        <f>K47*100/E47</f>
        <v>40.748936170212765</v>
      </c>
      <c r="N47" s="19">
        <f t="shared" si="21"/>
        <v>40.748936170212765</v>
      </c>
    </row>
    <row r="48" spans="1:14" ht="38.25" customHeight="1" x14ac:dyDescent="0.25">
      <c r="A48" s="14" t="s">
        <v>21</v>
      </c>
      <c r="B48" s="14"/>
      <c r="C48" s="20" t="s">
        <v>22</v>
      </c>
      <c r="D48" s="21">
        <v>3820.8</v>
      </c>
      <c r="E48" s="21">
        <f t="shared" si="22"/>
        <v>3820.7999999999997</v>
      </c>
      <c r="F48" s="16">
        <f t="shared" ref="F48:F58" si="23">G48+H48</f>
        <v>1831.8</v>
      </c>
      <c r="G48" s="21">
        <v>983.5</v>
      </c>
      <c r="H48" s="21">
        <v>848.3</v>
      </c>
      <c r="I48" s="22">
        <v>1074.0999999999999</v>
      </c>
      <c r="J48" s="19">
        <v>914.9</v>
      </c>
      <c r="K48" s="18">
        <v>1665.7</v>
      </c>
      <c r="L48" s="17">
        <f>K48*100/F48</f>
        <v>90.932416202642216</v>
      </c>
      <c r="M48" s="19">
        <f>K48*100/E48</f>
        <v>43.59558207705193</v>
      </c>
      <c r="N48" s="19">
        <f t="shared" si="21"/>
        <v>43.595582077051922</v>
      </c>
    </row>
    <row r="49" spans="1:14" ht="19.5" customHeight="1" x14ac:dyDescent="0.25">
      <c r="A49" s="14" t="s">
        <v>23</v>
      </c>
      <c r="B49" s="14"/>
      <c r="C49" s="20" t="s">
        <v>24</v>
      </c>
      <c r="D49" s="21">
        <v>16</v>
      </c>
      <c r="E49" s="21">
        <f t="shared" si="22"/>
        <v>16</v>
      </c>
      <c r="F49" s="16">
        <f t="shared" si="23"/>
        <v>16</v>
      </c>
      <c r="G49" s="21">
        <v>14</v>
      </c>
      <c r="H49" s="21">
        <v>2</v>
      </c>
      <c r="I49" s="22"/>
      <c r="J49" s="19"/>
      <c r="K49" s="18">
        <v>17.2</v>
      </c>
      <c r="L49" s="17">
        <f>K49*100/F49</f>
        <v>107.5</v>
      </c>
      <c r="M49" s="19">
        <f>K49*100/E49</f>
        <v>107.5</v>
      </c>
      <c r="N49" s="19">
        <f t="shared" si="21"/>
        <v>107.5</v>
      </c>
    </row>
    <row r="50" spans="1:14" ht="24" customHeight="1" x14ac:dyDescent="0.25">
      <c r="A50" s="14" t="s">
        <v>25</v>
      </c>
      <c r="B50" s="14"/>
      <c r="C50" s="20" t="s">
        <v>26</v>
      </c>
      <c r="D50" s="21">
        <v>2968.5</v>
      </c>
      <c r="E50" s="21">
        <f t="shared" si="22"/>
        <v>2968.5</v>
      </c>
      <c r="F50" s="16">
        <f t="shared" si="23"/>
        <v>1283</v>
      </c>
      <c r="G50" s="21">
        <v>707.5</v>
      </c>
      <c r="H50" s="21">
        <v>575.5</v>
      </c>
      <c r="I50" s="22">
        <v>396</v>
      </c>
      <c r="J50" s="19">
        <v>1289.5</v>
      </c>
      <c r="K50" s="19">
        <v>1223.4000000000001</v>
      </c>
      <c r="L50" s="17">
        <f>K50*100/F50</f>
        <v>95.35463756819955</v>
      </c>
      <c r="M50" s="19">
        <f>K50*100/E50</f>
        <v>41.212733703890862</v>
      </c>
      <c r="N50" s="19">
        <f t="shared" si="21"/>
        <v>41.212733703890862</v>
      </c>
    </row>
    <row r="51" spans="1:14" ht="18" customHeight="1" x14ac:dyDescent="0.25">
      <c r="A51" s="14" t="s">
        <v>27</v>
      </c>
      <c r="B51" s="14"/>
      <c r="C51" s="20" t="s">
        <v>28</v>
      </c>
      <c r="D51" s="21"/>
      <c r="E51" s="21">
        <f t="shared" si="22"/>
        <v>0</v>
      </c>
      <c r="F51" s="16">
        <f t="shared" si="23"/>
        <v>0</v>
      </c>
      <c r="G51" s="21"/>
      <c r="H51" s="21"/>
      <c r="I51" s="22"/>
      <c r="J51" s="19"/>
      <c r="K51" s="19"/>
      <c r="L51" s="17"/>
      <c r="M51" s="19"/>
      <c r="N51" s="19" t="e">
        <f t="shared" si="21"/>
        <v>#DIV/0!</v>
      </c>
    </row>
    <row r="52" spans="1:14" ht="41.25" customHeight="1" x14ac:dyDescent="0.25">
      <c r="A52" s="23" t="s">
        <v>31</v>
      </c>
      <c r="B52" s="23"/>
      <c r="C52" s="20" t="s">
        <v>32</v>
      </c>
      <c r="D52" s="21">
        <v>623.79999999999995</v>
      </c>
      <c r="E52" s="21">
        <f t="shared" si="22"/>
        <v>623.79999999999995</v>
      </c>
      <c r="F52" s="16">
        <f t="shared" si="23"/>
        <v>271.39999999999998</v>
      </c>
      <c r="G52" s="21">
        <v>175.7</v>
      </c>
      <c r="H52" s="21">
        <v>95.7</v>
      </c>
      <c r="I52" s="22">
        <v>150.69999999999999</v>
      </c>
      <c r="J52" s="19">
        <v>201.7</v>
      </c>
      <c r="K52" s="19">
        <v>220.6</v>
      </c>
      <c r="L52" s="17">
        <f>K52*100/F52</f>
        <v>81.282240235814299</v>
      </c>
      <c r="M52" s="19">
        <f>K52*100/E52</f>
        <v>35.363898685476116</v>
      </c>
      <c r="N52" s="19">
        <f t="shared" si="21"/>
        <v>35.363898685476116</v>
      </c>
    </row>
    <row r="53" spans="1:14" ht="26.25" customHeight="1" x14ac:dyDescent="0.25">
      <c r="A53" s="25" t="s">
        <v>35</v>
      </c>
      <c r="B53" s="25"/>
      <c r="C53" s="20" t="s">
        <v>36</v>
      </c>
      <c r="D53" s="21"/>
      <c r="E53" s="21">
        <f t="shared" si="22"/>
        <v>0</v>
      </c>
      <c r="F53" s="16">
        <f t="shared" si="23"/>
        <v>0</v>
      </c>
      <c r="G53" s="21"/>
      <c r="H53" s="21"/>
      <c r="I53" s="22"/>
      <c r="J53" s="19"/>
      <c r="K53" s="19"/>
      <c r="L53" s="17" t="e">
        <f>K53*100/F53</f>
        <v>#DIV/0!</v>
      </c>
      <c r="M53" s="19" t="e">
        <f>K53*100/E53</f>
        <v>#DIV/0!</v>
      </c>
      <c r="N53" s="19"/>
    </row>
    <row r="54" spans="1:14" ht="31.5" customHeight="1" x14ac:dyDescent="0.25">
      <c r="A54" s="25" t="s">
        <v>37</v>
      </c>
      <c r="B54" s="25"/>
      <c r="C54" s="20" t="s">
        <v>38</v>
      </c>
      <c r="D54" s="21">
        <v>150</v>
      </c>
      <c r="E54" s="21">
        <f t="shared" si="22"/>
        <v>577</v>
      </c>
      <c r="F54" s="16">
        <f t="shared" si="23"/>
        <v>497</v>
      </c>
      <c r="G54" s="21">
        <v>437</v>
      </c>
      <c r="H54" s="21">
        <v>60</v>
      </c>
      <c r="I54" s="22">
        <v>70</v>
      </c>
      <c r="J54" s="19">
        <v>10</v>
      </c>
      <c r="K54" s="19">
        <v>139</v>
      </c>
      <c r="L54" s="17">
        <f>K54*100/F54</f>
        <v>27.967806841046279</v>
      </c>
      <c r="M54" s="19">
        <f>K54*100/E54</f>
        <v>24.090121317157713</v>
      </c>
      <c r="N54" s="19">
        <f>K54*100/D54</f>
        <v>92.666666666666671</v>
      </c>
    </row>
    <row r="55" spans="1:14" ht="23.25" customHeight="1" x14ac:dyDescent="0.25">
      <c r="A55" s="26" t="s">
        <v>41</v>
      </c>
      <c r="B55" s="26"/>
      <c r="C55" s="20" t="s">
        <v>42</v>
      </c>
      <c r="D55" s="21">
        <v>2.2000000000000002</v>
      </c>
      <c r="E55" s="21">
        <f t="shared" si="22"/>
        <v>2.2000000000000002</v>
      </c>
      <c r="F55" s="16">
        <f t="shared" si="23"/>
        <v>2.2000000000000002</v>
      </c>
      <c r="G55" s="21"/>
      <c r="H55" s="21">
        <v>2.2000000000000002</v>
      </c>
      <c r="I55" s="22"/>
      <c r="J55" s="19"/>
      <c r="K55" s="19">
        <v>100</v>
      </c>
      <c r="L55" s="17">
        <f>K55*100/F55</f>
        <v>4545.454545454545</v>
      </c>
      <c r="M55" s="19">
        <f>K55*100/E55</f>
        <v>4545.454545454545</v>
      </c>
      <c r="N55" s="19">
        <f>K55*100/D55</f>
        <v>4545.454545454545</v>
      </c>
    </row>
    <row r="56" spans="1:14" ht="22.5" customHeight="1" x14ac:dyDescent="0.25">
      <c r="A56" s="50" t="s">
        <v>43</v>
      </c>
      <c r="B56" s="28"/>
      <c r="C56" s="29" t="s">
        <v>44</v>
      </c>
      <c r="D56" s="21"/>
      <c r="E56" s="21">
        <f t="shared" si="22"/>
        <v>0</v>
      </c>
      <c r="F56" s="16">
        <f t="shared" si="23"/>
        <v>0</v>
      </c>
      <c r="G56" s="21"/>
      <c r="H56" s="21"/>
      <c r="I56" s="22"/>
      <c r="J56" s="19"/>
      <c r="K56" s="19">
        <v>0</v>
      </c>
      <c r="L56" s="17"/>
      <c r="M56" s="19"/>
      <c r="N56" s="19"/>
    </row>
    <row r="57" spans="1:14" ht="18" customHeight="1" x14ac:dyDescent="0.25">
      <c r="A57" s="10" t="s">
        <v>45</v>
      </c>
      <c r="B57" s="10"/>
      <c r="C57" s="31" t="s">
        <v>46</v>
      </c>
      <c r="D57" s="32">
        <f>D58+D60+D59</f>
        <v>21114.799999999999</v>
      </c>
      <c r="E57" s="32">
        <f>E58+E60+E59</f>
        <v>22379.4</v>
      </c>
      <c r="F57" s="32">
        <f t="shared" ref="F57:K57" si="24">F58+F60+F59</f>
        <v>8429.6</v>
      </c>
      <c r="G57" s="32">
        <f t="shared" si="24"/>
        <v>3130.4</v>
      </c>
      <c r="H57" s="32">
        <f t="shared" si="24"/>
        <v>5299.2</v>
      </c>
      <c r="I57" s="32">
        <f t="shared" si="24"/>
        <v>9871.2999999999993</v>
      </c>
      <c r="J57" s="32">
        <f t="shared" si="24"/>
        <v>4078.5</v>
      </c>
      <c r="K57" s="32">
        <f t="shared" si="24"/>
        <v>5430.2</v>
      </c>
      <c r="L57" s="33">
        <f>K57*100/F57</f>
        <v>64.418240485906807</v>
      </c>
      <c r="M57" s="13">
        <f>K57*100/E57</f>
        <v>24.264278756356291</v>
      </c>
      <c r="N57" s="13">
        <f>K57*100/D57</f>
        <v>25.71750620417906</v>
      </c>
    </row>
    <row r="58" spans="1:14" ht="36.75" customHeight="1" x14ac:dyDescent="0.25">
      <c r="A58" s="34" t="s">
        <v>47</v>
      </c>
      <c r="B58" s="14"/>
      <c r="C58" s="35" t="s">
        <v>48</v>
      </c>
      <c r="D58" s="36">
        <v>21114.799999999999</v>
      </c>
      <c r="E58" s="21">
        <f>G58+H58+I58+J58</f>
        <v>22379.4</v>
      </c>
      <c r="F58" s="16">
        <f t="shared" si="23"/>
        <v>8429.6</v>
      </c>
      <c r="G58" s="36">
        <v>3130.4</v>
      </c>
      <c r="H58" s="36">
        <v>5299.2</v>
      </c>
      <c r="I58" s="22">
        <v>9871.2999999999993</v>
      </c>
      <c r="J58" s="22">
        <v>4078.5</v>
      </c>
      <c r="K58" s="19">
        <v>5430.2</v>
      </c>
      <c r="L58" s="17">
        <f>K58*100/F58</f>
        <v>64.418240485906807</v>
      </c>
      <c r="M58" s="19">
        <f>K58*100/E58</f>
        <v>24.264278756356291</v>
      </c>
      <c r="N58" s="19">
        <f>K58*100/D58</f>
        <v>25.71750620417906</v>
      </c>
    </row>
    <row r="59" spans="1:14" ht="74.25" customHeight="1" x14ac:dyDescent="0.25">
      <c r="A59" s="34" t="s">
        <v>51</v>
      </c>
      <c r="B59" s="39" t="s">
        <v>52</v>
      </c>
      <c r="C59" s="29" t="s">
        <v>52</v>
      </c>
      <c r="D59" s="37"/>
      <c r="E59" s="21">
        <f>G59+H59+I59+J59</f>
        <v>0</v>
      </c>
      <c r="F59" s="16">
        <f>G59+H59+I59</f>
        <v>0</v>
      </c>
      <c r="G59" s="36"/>
      <c r="H59" s="36"/>
      <c r="I59" s="22"/>
      <c r="J59" s="51"/>
      <c r="K59" s="19"/>
      <c r="L59" s="17" t="e">
        <f>K59*100/F59</f>
        <v>#DIV/0!</v>
      </c>
      <c r="M59" s="19" t="e">
        <f>K59*100/E59</f>
        <v>#DIV/0!</v>
      </c>
      <c r="N59" s="19"/>
    </row>
    <row r="60" spans="1:14" ht="51.75" customHeight="1" x14ac:dyDescent="0.25">
      <c r="A60" s="34" t="s">
        <v>53</v>
      </c>
      <c r="B60" s="40"/>
      <c r="C60" s="41" t="s">
        <v>54</v>
      </c>
      <c r="D60" s="41"/>
      <c r="E60" s="21">
        <f t="shared" si="22"/>
        <v>0</v>
      </c>
      <c r="F60" s="21">
        <f>G60</f>
        <v>0</v>
      </c>
      <c r="G60" s="52"/>
      <c r="H60" s="52"/>
      <c r="I60" s="22"/>
      <c r="J60" s="51"/>
      <c r="K60" s="19"/>
      <c r="L60" s="17"/>
      <c r="M60" s="19"/>
      <c r="N60" s="19" t="e">
        <f>K60*100/D60</f>
        <v>#DIV/0!</v>
      </c>
    </row>
    <row r="61" spans="1:14" ht="18" customHeight="1" x14ac:dyDescent="0.25">
      <c r="A61" s="23"/>
      <c r="B61" s="53"/>
      <c r="C61" s="54" t="s">
        <v>55</v>
      </c>
      <c r="D61" s="55">
        <f t="shared" ref="D61:K61" si="25">D57+D46</f>
        <v>42796.1</v>
      </c>
      <c r="E61" s="55">
        <f t="shared" si="25"/>
        <v>44487.7</v>
      </c>
      <c r="F61" s="55">
        <f t="shared" si="25"/>
        <v>18858</v>
      </c>
      <c r="G61" s="55">
        <f t="shared" si="25"/>
        <v>8352.1</v>
      </c>
      <c r="H61" s="55">
        <f t="shared" si="25"/>
        <v>10505.9</v>
      </c>
      <c r="I61" s="55">
        <f t="shared" si="25"/>
        <v>15452.9</v>
      </c>
      <c r="J61" s="55">
        <f t="shared" si="25"/>
        <v>10176.799999999999</v>
      </c>
      <c r="K61" s="55">
        <f t="shared" si="25"/>
        <v>14541.7</v>
      </c>
      <c r="L61" s="33">
        <f>K61*100/F61</f>
        <v>77.111570686180926</v>
      </c>
      <c r="M61" s="13">
        <f>K61*100/E61</f>
        <v>32.687012365215558</v>
      </c>
      <c r="N61" s="13">
        <f>K61*100/D61</f>
        <v>33.979030799535472</v>
      </c>
    </row>
    <row r="62" spans="1:14" x14ac:dyDescent="0.25">
      <c r="A62" s="181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33"/>
      <c r="M62" s="13"/>
      <c r="N62" s="19"/>
    </row>
    <row r="63" spans="1:14" x14ac:dyDescent="0.25">
      <c r="A63" s="171" t="s">
        <v>58</v>
      </c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</row>
    <row r="64" spans="1:14" ht="15" customHeight="1" x14ac:dyDescent="0.25">
      <c r="A64" s="10" t="s">
        <v>17</v>
      </c>
      <c r="B64" s="10"/>
      <c r="C64" s="11" t="s">
        <v>18</v>
      </c>
      <c r="D64" s="12">
        <f t="shared" ref="D64:J64" si="26">D65+D68+D70+D72+D69+D74+D73+D67+D71+D66</f>
        <v>43248.299999999996</v>
      </c>
      <c r="E64" s="12">
        <f t="shared" si="26"/>
        <v>79512.5</v>
      </c>
      <c r="F64" s="12">
        <f t="shared" si="26"/>
        <v>54594.099999999991</v>
      </c>
      <c r="G64" s="12">
        <f t="shared" si="26"/>
        <v>8626.2000000000007</v>
      </c>
      <c r="H64" s="12">
        <f t="shared" si="26"/>
        <v>45967.899999999994</v>
      </c>
      <c r="I64" s="12">
        <f t="shared" si="26"/>
        <v>10650.1</v>
      </c>
      <c r="J64" s="12">
        <f t="shared" si="26"/>
        <v>14268.3</v>
      </c>
      <c r="K64" s="12">
        <f>K65+K68+K70+K72+K69+K74+K73+K67+K71+K66+0.1</f>
        <v>17727.099999999999</v>
      </c>
      <c r="L64" s="33">
        <f t="shared" ref="L64:L72" si="27">K64*100/F64</f>
        <v>32.470724858546987</v>
      </c>
      <c r="M64" s="13">
        <f t="shared" ref="M64:M70" si="28">K64*100/E64</f>
        <v>22.294733532463447</v>
      </c>
      <c r="N64" s="13">
        <f t="shared" ref="N64:N70" si="29">K64*100/D64</f>
        <v>40.989125584127002</v>
      </c>
    </row>
    <row r="65" spans="1:14" ht="21.75" customHeight="1" x14ac:dyDescent="0.25">
      <c r="A65" s="14" t="s">
        <v>19</v>
      </c>
      <c r="B65" s="14"/>
      <c r="C65" s="15" t="s">
        <v>20</v>
      </c>
      <c r="D65" s="16">
        <v>22400</v>
      </c>
      <c r="E65" s="21">
        <f>G65+H65+I65+J65</f>
        <v>22400</v>
      </c>
      <c r="F65" s="16">
        <f>G65+H65</f>
        <v>10532</v>
      </c>
      <c r="G65" s="56">
        <v>4648</v>
      </c>
      <c r="H65" s="56">
        <v>5884</v>
      </c>
      <c r="I65" s="17">
        <v>6134.6</v>
      </c>
      <c r="J65" s="17">
        <v>5733.4</v>
      </c>
      <c r="K65" s="17">
        <v>8410.4</v>
      </c>
      <c r="L65" s="17">
        <f t="shared" si="27"/>
        <v>79.855677933915686</v>
      </c>
      <c r="M65" s="19">
        <f t="shared" si="28"/>
        <v>37.546428571428571</v>
      </c>
      <c r="N65" s="19">
        <f t="shared" si="29"/>
        <v>37.546428571428571</v>
      </c>
    </row>
    <row r="66" spans="1:14" ht="42" customHeight="1" x14ac:dyDescent="0.25">
      <c r="A66" s="14" t="s">
        <v>21</v>
      </c>
      <c r="B66" s="14"/>
      <c r="C66" s="20" t="s">
        <v>22</v>
      </c>
      <c r="D66" s="21">
        <v>6582.1</v>
      </c>
      <c r="E66" s="21">
        <f>G66+H66+I66+J66</f>
        <v>6582.0999999999995</v>
      </c>
      <c r="F66" s="16">
        <f t="shared" ref="F66:F74" si="30">G66+H66</f>
        <v>3284.7</v>
      </c>
      <c r="G66" s="56">
        <v>1637.2</v>
      </c>
      <c r="H66" s="56">
        <v>1647.5</v>
      </c>
      <c r="I66" s="17">
        <v>1651.7</v>
      </c>
      <c r="J66" s="17">
        <v>1645.7</v>
      </c>
      <c r="K66" s="17">
        <v>2869.5</v>
      </c>
      <c r="L66" s="17">
        <f t="shared" si="27"/>
        <v>87.359576217006122</v>
      </c>
      <c r="M66" s="19">
        <f t="shared" si="28"/>
        <v>43.595509032071831</v>
      </c>
      <c r="N66" s="19">
        <f t="shared" si="29"/>
        <v>43.595509032071831</v>
      </c>
    </row>
    <row r="67" spans="1:14" ht="18" customHeight="1" x14ac:dyDescent="0.25">
      <c r="A67" s="14" t="s">
        <v>23</v>
      </c>
      <c r="B67" s="14"/>
      <c r="C67" s="20" t="s">
        <v>24</v>
      </c>
      <c r="D67" s="21">
        <v>40</v>
      </c>
      <c r="E67" s="21">
        <f t="shared" ref="E67:E77" si="31">G67+H67+I67+J67</f>
        <v>40</v>
      </c>
      <c r="F67" s="16">
        <f t="shared" si="30"/>
        <v>20</v>
      </c>
      <c r="G67" s="36">
        <v>10</v>
      </c>
      <c r="H67" s="36">
        <v>10</v>
      </c>
      <c r="I67" s="22">
        <v>10</v>
      </c>
      <c r="J67" s="22">
        <v>10</v>
      </c>
      <c r="K67" s="22">
        <v>41.1</v>
      </c>
      <c r="L67" s="17">
        <f t="shared" si="27"/>
        <v>205.5</v>
      </c>
      <c r="M67" s="19">
        <f t="shared" si="28"/>
        <v>102.75</v>
      </c>
      <c r="N67" s="19">
        <f t="shared" si="29"/>
        <v>102.75</v>
      </c>
    </row>
    <row r="68" spans="1:14" ht="17.25" customHeight="1" x14ac:dyDescent="0.25">
      <c r="A68" s="14" t="s">
        <v>25</v>
      </c>
      <c r="B68" s="14"/>
      <c r="C68" s="20" t="s">
        <v>26</v>
      </c>
      <c r="D68" s="21">
        <v>7628.7</v>
      </c>
      <c r="E68" s="21">
        <f t="shared" si="31"/>
        <v>7628.7</v>
      </c>
      <c r="F68" s="16">
        <f t="shared" si="30"/>
        <v>1198</v>
      </c>
      <c r="G68" s="36">
        <v>719</v>
      </c>
      <c r="H68" s="36">
        <v>479</v>
      </c>
      <c r="I68" s="22">
        <v>1179</v>
      </c>
      <c r="J68" s="22">
        <v>5251.7</v>
      </c>
      <c r="K68" s="22">
        <v>1827.1</v>
      </c>
      <c r="L68" s="17">
        <f t="shared" si="27"/>
        <v>152.51252086811351</v>
      </c>
      <c r="M68" s="19">
        <f t="shared" si="28"/>
        <v>23.950345406163567</v>
      </c>
      <c r="N68" s="19">
        <f t="shared" si="29"/>
        <v>23.950345406163567</v>
      </c>
    </row>
    <row r="69" spans="1:14" ht="20.25" customHeight="1" x14ac:dyDescent="0.25">
      <c r="A69" s="14" t="s">
        <v>27</v>
      </c>
      <c r="B69" s="14"/>
      <c r="C69" s="20" t="s">
        <v>28</v>
      </c>
      <c r="D69" s="21">
        <v>57</v>
      </c>
      <c r="E69" s="21">
        <f t="shared" si="31"/>
        <v>57</v>
      </c>
      <c r="F69" s="16">
        <f t="shared" si="30"/>
        <v>42.7</v>
      </c>
      <c r="G69" s="36"/>
      <c r="H69" s="36">
        <v>42.7</v>
      </c>
      <c r="I69" s="22">
        <v>14.3</v>
      </c>
      <c r="J69" s="22"/>
      <c r="K69" s="22">
        <v>11.2</v>
      </c>
      <c r="L69" s="17">
        <f t="shared" si="27"/>
        <v>26.229508196721309</v>
      </c>
      <c r="M69" s="19">
        <f t="shared" si="28"/>
        <v>19.649122807017545</v>
      </c>
      <c r="N69" s="19">
        <f t="shared" si="29"/>
        <v>19.649122807017545</v>
      </c>
    </row>
    <row r="70" spans="1:14" ht="45" customHeight="1" x14ac:dyDescent="0.25">
      <c r="A70" s="23" t="s">
        <v>31</v>
      </c>
      <c r="B70" s="23"/>
      <c r="C70" s="20" t="s">
        <v>32</v>
      </c>
      <c r="D70" s="21">
        <v>6449.5</v>
      </c>
      <c r="E70" s="21">
        <f t="shared" si="31"/>
        <v>6449.5</v>
      </c>
      <c r="F70" s="16">
        <f t="shared" si="30"/>
        <v>3224.5</v>
      </c>
      <c r="G70" s="36">
        <v>1612</v>
      </c>
      <c r="H70" s="36">
        <v>1612.5</v>
      </c>
      <c r="I70" s="22">
        <v>1612.5</v>
      </c>
      <c r="J70" s="22">
        <v>1612.5</v>
      </c>
      <c r="K70" s="22">
        <v>4333.6000000000004</v>
      </c>
      <c r="L70" s="17">
        <f t="shared" si="27"/>
        <v>134.39603039230892</v>
      </c>
      <c r="M70" s="19">
        <f t="shared" si="28"/>
        <v>67.192805643848374</v>
      </c>
      <c r="N70" s="19">
        <f t="shared" si="29"/>
        <v>67.192805643848374</v>
      </c>
    </row>
    <row r="71" spans="1:14" ht="31.5" customHeight="1" x14ac:dyDescent="0.25">
      <c r="A71" s="25" t="s">
        <v>35</v>
      </c>
      <c r="B71" s="25"/>
      <c r="C71" s="20" t="s">
        <v>36</v>
      </c>
      <c r="D71" s="21"/>
      <c r="E71" s="21">
        <f t="shared" si="31"/>
        <v>0</v>
      </c>
      <c r="F71" s="16">
        <f t="shared" si="30"/>
        <v>0</v>
      </c>
      <c r="G71" s="36"/>
      <c r="H71" s="36"/>
      <c r="I71" s="22"/>
      <c r="J71" s="22"/>
      <c r="K71" s="22"/>
      <c r="L71" s="17" t="e">
        <f t="shared" si="27"/>
        <v>#DIV/0!</v>
      </c>
      <c r="M71" s="19"/>
      <c r="N71" s="19"/>
    </row>
    <row r="72" spans="1:14" ht="29.25" customHeight="1" x14ac:dyDescent="0.25">
      <c r="A72" s="24" t="s">
        <v>37</v>
      </c>
      <c r="B72" s="24"/>
      <c r="C72" s="20" t="s">
        <v>38</v>
      </c>
      <c r="D72" s="21">
        <v>91</v>
      </c>
      <c r="E72" s="21">
        <f t="shared" si="31"/>
        <v>36355.199999999997</v>
      </c>
      <c r="F72" s="16">
        <f t="shared" si="30"/>
        <v>36292.199999999997</v>
      </c>
      <c r="G72" s="36"/>
      <c r="H72" s="36">
        <v>36292.199999999997</v>
      </c>
      <c r="I72" s="22">
        <v>48</v>
      </c>
      <c r="J72" s="22">
        <v>15</v>
      </c>
      <c r="K72" s="22">
        <v>32.9</v>
      </c>
      <c r="L72" s="17">
        <f t="shared" si="27"/>
        <v>9.065308799135903E-2</v>
      </c>
      <c r="M72" s="19">
        <f>K72*100/E72</f>
        <v>9.0495995070856441E-2</v>
      </c>
      <c r="N72" s="19">
        <f>K72*100/D72</f>
        <v>36.153846153846153</v>
      </c>
    </row>
    <row r="73" spans="1:14" ht="24" customHeight="1" x14ac:dyDescent="0.25">
      <c r="A73" s="26" t="s">
        <v>41</v>
      </c>
      <c r="B73" s="26"/>
      <c r="C73" s="20" t="s">
        <v>42</v>
      </c>
      <c r="D73" s="21"/>
      <c r="E73" s="21">
        <f t="shared" si="31"/>
        <v>0</v>
      </c>
      <c r="F73" s="16">
        <f t="shared" si="30"/>
        <v>0</v>
      </c>
      <c r="G73" s="36"/>
      <c r="H73" s="36"/>
      <c r="I73" s="22"/>
      <c r="J73" s="22"/>
      <c r="K73" s="22">
        <v>200</v>
      </c>
      <c r="L73" s="17"/>
      <c r="M73" s="19"/>
      <c r="N73" s="19"/>
    </row>
    <row r="74" spans="1:14" ht="19.5" customHeight="1" x14ac:dyDescent="0.25">
      <c r="A74" s="27" t="s">
        <v>43</v>
      </c>
      <c r="B74" s="28"/>
      <c r="C74" s="29" t="s">
        <v>44</v>
      </c>
      <c r="D74" s="21"/>
      <c r="E74" s="21">
        <f t="shared" si="31"/>
        <v>0</v>
      </c>
      <c r="F74" s="16">
        <f t="shared" si="30"/>
        <v>0</v>
      </c>
      <c r="G74" s="36"/>
      <c r="H74" s="36"/>
      <c r="I74" s="22"/>
      <c r="J74" s="22"/>
      <c r="K74" s="22">
        <v>1.2</v>
      </c>
      <c r="L74" s="17"/>
      <c r="M74" s="19"/>
      <c r="N74" s="19"/>
    </row>
    <row r="75" spans="1:14" ht="17.25" customHeight="1" x14ac:dyDescent="0.25">
      <c r="A75" s="30" t="s">
        <v>45</v>
      </c>
      <c r="B75" s="30"/>
      <c r="C75" s="31" t="s">
        <v>46</v>
      </c>
      <c r="D75" s="32">
        <f t="shared" ref="D75:K75" si="32">D76+D77</f>
        <v>30757.1</v>
      </c>
      <c r="E75" s="32">
        <f t="shared" si="32"/>
        <v>47655</v>
      </c>
      <c r="F75" s="32">
        <f t="shared" si="32"/>
        <v>34007.4</v>
      </c>
      <c r="G75" s="32">
        <f t="shared" si="32"/>
        <v>4400.3999999999996</v>
      </c>
      <c r="H75" s="32">
        <f t="shared" si="32"/>
        <v>29607</v>
      </c>
      <c r="I75" s="32">
        <f t="shared" si="32"/>
        <v>8403.4</v>
      </c>
      <c r="J75" s="32">
        <f t="shared" si="32"/>
        <v>5244.2</v>
      </c>
      <c r="K75" s="32">
        <f t="shared" si="32"/>
        <v>13185.4</v>
      </c>
      <c r="L75" s="33">
        <f>K75*100/F75</f>
        <v>38.772149590971374</v>
      </c>
      <c r="M75" s="13">
        <f>K75*100/E75</f>
        <v>27.668450320008393</v>
      </c>
      <c r="N75" s="13">
        <f>K75*100/D75</f>
        <v>42.869451281167599</v>
      </c>
    </row>
    <row r="76" spans="1:14" ht="36.75" customHeight="1" x14ac:dyDescent="0.25">
      <c r="A76" s="34" t="s">
        <v>47</v>
      </c>
      <c r="B76" s="14"/>
      <c r="C76" s="35" t="s">
        <v>48</v>
      </c>
      <c r="D76" s="36">
        <v>30757.1</v>
      </c>
      <c r="E76" s="21">
        <f t="shared" si="31"/>
        <v>47635</v>
      </c>
      <c r="F76" s="16">
        <f>G76+H76</f>
        <v>33987.4</v>
      </c>
      <c r="G76" s="36">
        <f>4390.4+10</f>
        <v>4400.3999999999996</v>
      </c>
      <c r="H76" s="36">
        <v>29587</v>
      </c>
      <c r="I76" s="22">
        <v>8403.4</v>
      </c>
      <c r="J76" s="19">
        <v>5244.2</v>
      </c>
      <c r="K76" s="19">
        <v>13160.4</v>
      </c>
      <c r="L76" s="17">
        <f>K76*100/F76</f>
        <v>38.721408521981672</v>
      </c>
      <c r="M76" s="19">
        <f>K76*100/E76</f>
        <v>27.627584759105698</v>
      </c>
      <c r="N76" s="19">
        <f>K76*100/D76</f>
        <v>42.788169235721185</v>
      </c>
    </row>
    <row r="77" spans="1:14" ht="20.25" customHeight="1" x14ac:dyDescent="0.25">
      <c r="A77" s="34" t="s">
        <v>49</v>
      </c>
      <c r="B77" s="34"/>
      <c r="C77" s="37" t="s">
        <v>50</v>
      </c>
      <c r="D77" s="38"/>
      <c r="E77" s="21">
        <f t="shared" si="31"/>
        <v>20</v>
      </c>
      <c r="F77" s="16">
        <f>G77+H77</f>
        <v>20</v>
      </c>
      <c r="G77" s="52"/>
      <c r="H77" s="52">
        <v>20</v>
      </c>
      <c r="I77" s="22"/>
      <c r="J77" s="19"/>
      <c r="K77" s="19">
        <v>25</v>
      </c>
      <c r="L77" s="17"/>
      <c r="M77" s="19"/>
      <c r="N77" s="19"/>
    </row>
    <row r="78" spans="1:14" ht="19.5" customHeight="1" x14ac:dyDescent="0.25">
      <c r="A78" s="26"/>
      <c r="B78" s="43"/>
      <c r="C78" s="44" t="s">
        <v>55</v>
      </c>
      <c r="D78" s="13">
        <f t="shared" ref="D78:K78" si="33">D75+D64</f>
        <v>74005.399999999994</v>
      </c>
      <c r="E78" s="13">
        <f t="shared" si="33"/>
        <v>127167.5</v>
      </c>
      <c r="F78" s="13">
        <f t="shared" si="33"/>
        <v>88601.5</v>
      </c>
      <c r="G78" s="13">
        <f t="shared" si="33"/>
        <v>13026.6</v>
      </c>
      <c r="H78" s="13">
        <f t="shared" si="33"/>
        <v>75574.899999999994</v>
      </c>
      <c r="I78" s="13">
        <f t="shared" si="33"/>
        <v>19053.5</v>
      </c>
      <c r="J78" s="13">
        <f t="shared" si="33"/>
        <v>19512.5</v>
      </c>
      <c r="K78" s="13">
        <f t="shared" si="33"/>
        <v>30912.5</v>
      </c>
      <c r="L78" s="33">
        <f>K78*100/F78</f>
        <v>34.889364175550078</v>
      </c>
      <c r="M78" s="13">
        <f>K78*100/E78</f>
        <v>24.308490770047378</v>
      </c>
      <c r="N78" s="13">
        <f>K78*100/D78</f>
        <v>41.770600523745571</v>
      </c>
    </row>
    <row r="79" spans="1:14" x14ac:dyDescent="0.25">
      <c r="A79" s="181"/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33"/>
      <c r="M79" s="13"/>
      <c r="N79" s="19"/>
    </row>
    <row r="80" spans="1:14" x14ac:dyDescent="0.25">
      <c r="A80" s="171" t="s">
        <v>59</v>
      </c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</row>
    <row r="81" spans="1:14" ht="15.75" customHeight="1" x14ac:dyDescent="0.25">
      <c r="A81" s="30" t="s">
        <v>17</v>
      </c>
      <c r="B81" s="30"/>
      <c r="C81" s="45" t="s">
        <v>18</v>
      </c>
      <c r="D81" s="33">
        <f t="shared" ref="D81:J81" si="34">D82+D84+D85+D86+D87+D88+D89+D90+D91+D83</f>
        <v>37868.300000000003</v>
      </c>
      <c r="E81" s="33">
        <f t="shared" si="34"/>
        <v>41096.5</v>
      </c>
      <c r="F81" s="33">
        <f t="shared" si="34"/>
        <v>18539.500000000004</v>
      </c>
      <c r="G81" s="33">
        <f t="shared" si="34"/>
        <v>10494</v>
      </c>
      <c r="H81" s="33">
        <f t="shared" si="34"/>
        <v>8045.5</v>
      </c>
      <c r="I81" s="33">
        <f t="shared" si="34"/>
        <v>10810</v>
      </c>
      <c r="J81" s="33">
        <f t="shared" si="34"/>
        <v>11747.000000000002</v>
      </c>
      <c r="K81" s="33">
        <f>K82+K84+K85+K86+K87+K88+K89+K90+K91+K83</f>
        <v>17671.300000000003</v>
      </c>
      <c r="L81" s="33">
        <f t="shared" ref="L81:L87" si="35">K81*100/F81</f>
        <v>95.317025809757538</v>
      </c>
      <c r="M81" s="13">
        <f t="shared" ref="M81:M87" si="36">K81*100/E81</f>
        <v>42.999525507038321</v>
      </c>
      <c r="N81" s="13">
        <f t="shared" ref="N81:N87" si="37">K81*100/D81</f>
        <v>46.665152647465035</v>
      </c>
    </row>
    <row r="82" spans="1:14" ht="18.75" customHeight="1" x14ac:dyDescent="0.25">
      <c r="A82" s="14" t="s">
        <v>19</v>
      </c>
      <c r="B82" s="14"/>
      <c r="C82" s="15" t="s">
        <v>20</v>
      </c>
      <c r="D82" s="21">
        <v>25300</v>
      </c>
      <c r="E82" s="21">
        <f>G82+H82+I82+J82</f>
        <v>28528.199999999997</v>
      </c>
      <c r="F82" s="16">
        <f>G82+H82</f>
        <v>14264</v>
      </c>
      <c r="G82" s="36">
        <v>8397</v>
      </c>
      <c r="H82" s="36">
        <v>5867</v>
      </c>
      <c r="I82" s="22">
        <v>7132.1</v>
      </c>
      <c r="J82" s="22">
        <v>7132.1</v>
      </c>
      <c r="K82" s="19">
        <v>11148.9</v>
      </c>
      <c r="L82" s="17">
        <f t="shared" si="35"/>
        <v>78.161104879416712</v>
      </c>
      <c r="M82" s="19">
        <f t="shared" si="36"/>
        <v>39.08027846131197</v>
      </c>
      <c r="N82" s="19">
        <f t="shared" si="37"/>
        <v>44.066798418972333</v>
      </c>
    </row>
    <row r="83" spans="1:14" ht="42.75" customHeight="1" x14ac:dyDescent="0.25">
      <c r="A83" s="14" t="s">
        <v>21</v>
      </c>
      <c r="B83" s="14"/>
      <c r="C83" s="20" t="s">
        <v>22</v>
      </c>
      <c r="D83" s="21">
        <v>4207.6000000000004</v>
      </c>
      <c r="E83" s="21">
        <f>G83+H83+I83+J83</f>
        <v>4207.6000000000004</v>
      </c>
      <c r="F83" s="16">
        <f t="shared" ref="F83:F94" si="38">G83+H83</f>
        <v>1893.4</v>
      </c>
      <c r="G83" s="36">
        <v>1051.9000000000001</v>
      </c>
      <c r="H83" s="36">
        <v>841.5</v>
      </c>
      <c r="I83" s="22">
        <v>1262.3</v>
      </c>
      <c r="J83" s="22">
        <v>1051.9000000000001</v>
      </c>
      <c r="K83" s="19">
        <v>1834.3</v>
      </c>
      <c r="L83" s="17">
        <f t="shared" si="35"/>
        <v>96.878631034118513</v>
      </c>
      <c r="M83" s="19">
        <f t="shared" si="36"/>
        <v>43.594923471812905</v>
      </c>
      <c r="N83" s="19">
        <f t="shared" si="37"/>
        <v>43.594923471812905</v>
      </c>
    </row>
    <row r="84" spans="1:14" ht="21" customHeight="1" x14ac:dyDescent="0.25">
      <c r="A84" s="14" t="s">
        <v>23</v>
      </c>
      <c r="B84" s="14"/>
      <c r="C84" s="20" t="s">
        <v>24</v>
      </c>
      <c r="D84" s="21"/>
      <c r="E84" s="21">
        <f t="shared" ref="E84:E91" si="39">G84+H84+I84+J84</f>
        <v>0</v>
      </c>
      <c r="F84" s="16">
        <f t="shared" si="38"/>
        <v>0</v>
      </c>
      <c r="G84" s="36"/>
      <c r="H84" s="36"/>
      <c r="I84" s="22"/>
      <c r="J84" s="22"/>
      <c r="K84" s="19"/>
      <c r="L84" s="17" t="e">
        <f t="shared" si="35"/>
        <v>#DIV/0!</v>
      </c>
      <c r="M84" s="19" t="e">
        <f t="shared" si="36"/>
        <v>#DIV/0!</v>
      </c>
      <c r="N84" s="19" t="e">
        <f t="shared" si="37"/>
        <v>#DIV/0!</v>
      </c>
    </row>
    <row r="85" spans="1:14" ht="19.5" customHeight="1" x14ac:dyDescent="0.25">
      <c r="A85" s="14" t="s">
        <v>25</v>
      </c>
      <c r="B85" s="14"/>
      <c r="C85" s="20" t="s">
        <v>26</v>
      </c>
      <c r="D85" s="21">
        <v>2202.9</v>
      </c>
      <c r="E85" s="21">
        <f t="shared" si="39"/>
        <v>2202.9</v>
      </c>
      <c r="F85" s="16">
        <f t="shared" si="38"/>
        <v>739.40000000000009</v>
      </c>
      <c r="G85" s="36">
        <v>422.1</v>
      </c>
      <c r="H85" s="36">
        <v>317.3</v>
      </c>
      <c r="I85" s="22">
        <v>379.8</v>
      </c>
      <c r="J85" s="22">
        <v>1083.7</v>
      </c>
      <c r="K85" s="19">
        <v>859.8</v>
      </c>
      <c r="L85" s="17">
        <f t="shared" si="35"/>
        <v>116.28347308628616</v>
      </c>
      <c r="M85" s="19">
        <f t="shared" si="36"/>
        <v>39.030369058967722</v>
      </c>
      <c r="N85" s="19">
        <f t="shared" si="37"/>
        <v>39.030369058967722</v>
      </c>
    </row>
    <row r="86" spans="1:14" ht="18" customHeight="1" x14ac:dyDescent="0.25">
      <c r="A86" s="14" t="s">
        <v>27</v>
      </c>
      <c r="B86" s="14"/>
      <c r="C86" s="20" t="s">
        <v>28</v>
      </c>
      <c r="D86" s="21"/>
      <c r="E86" s="21">
        <f t="shared" si="39"/>
        <v>0</v>
      </c>
      <c r="F86" s="16">
        <f t="shared" si="38"/>
        <v>0</v>
      </c>
      <c r="G86" s="36"/>
      <c r="H86" s="36"/>
      <c r="I86" s="22"/>
      <c r="J86" s="22"/>
      <c r="K86" s="19"/>
      <c r="L86" s="17" t="e">
        <f t="shared" si="35"/>
        <v>#DIV/0!</v>
      </c>
      <c r="M86" s="19" t="e">
        <f t="shared" si="36"/>
        <v>#DIV/0!</v>
      </c>
      <c r="N86" s="19" t="e">
        <f t="shared" si="37"/>
        <v>#DIV/0!</v>
      </c>
    </row>
    <row r="87" spans="1:14" ht="41.25" customHeight="1" x14ac:dyDescent="0.25">
      <c r="A87" s="23" t="s">
        <v>31</v>
      </c>
      <c r="B87" s="23"/>
      <c r="C87" s="20" t="s">
        <v>32</v>
      </c>
      <c r="D87" s="21">
        <v>6104</v>
      </c>
      <c r="E87" s="21">
        <f t="shared" si="39"/>
        <v>6104</v>
      </c>
      <c r="F87" s="16">
        <f t="shared" si="38"/>
        <v>1635.8</v>
      </c>
      <c r="G87" s="36">
        <v>620.29999999999995</v>
      </c>
      <c r="H87" s="36">
        <v>1015.5</v>
      </c>
      <c r="I87" s="22">
        <v>2031.6</v>
      </c>
      <c r="J87" s="22">
        <v>2436.6</v>
      </c>
      <c r="K87" s="19">
        <v>3447.3</v>
      </c>
      <c r="L87" s="17">
        <f t="shared" si="35"/>
        <v>210.74092187308963</v>
      </c>
      <c r="M87" s="19">
        <f t="shared" si="36"/>
        <v>56.47608125819135</v>
      </c>
      <c r="N87" s="19">
        <f t="shared" si="37"/>
        <v>56.47608125819135</v>
      </c>
    </row>
    <row r="88" spans="1:14" ht="29.25" customHeight="1" x14ac:dyDescent="0.25">
      <c r="A88" s="25" t="s">
        <v>35</v>
      </c>
      <c r="B88" s="25"/>
      <c r="C88" s="20" t="s">
        <v>36</v>
      </c>
      <c r="D88" s="21">
        <v>0</v>
      </c>
      <c r="E88" s="21">
        <f t="shared" si="39"/>
        <v>0</v>
      </c>
      <c r="F88" s="16">
        <f t="shared" si="38"/>
        <v>0</v>
      </c>
      <c r="G88" s="36"/>
      <c r="H88" s="36"/>
      <c r="I88" s="22"/>
      <c r="J88" s="22"/>
      <c r="K88" s="19">
        <v>114.1</v>
      </c>
      <c r="L88" s="17"/>
      <c r="M88" s="19"/>
      <c r="N88" s="19"/>
    </row>
    <row r="89" spans="1:14" ht="27.75" customHeight="1" x14ac:dyDescent="0.25">
      <c r="A89" s="24" t="s">
        <v>37</v>
      </c>
      <c r="B89" s="24"/>
      <c r="C89" s="20" t="s">
        <v>38</v>
      </c>
      <c r="D89" s="21">
        <v>53.8</v>
      </c>
      <c r="E89" s="21">
        <f t="shared" si="39"/>
        <v>53.800000000000004</v>
      </c>
      <c r="F89" s="16">
        <f t="shared" si="38"/>
        <v>6.9</v>
      </c>
      <c r="G89" s="36">
        <v>2.7</v>
      </c>
      <c r="H89" s="36">
        <v>4.2</v>
      </c>
      <c r="I89" s="22">
        <v>4.2</v>
      </c>
      <c r="J89" s="22">
        <v>42.7</v>
      </c>
      <c r="K89" s="19">
        <v>148.19999999999999</v>
      </c>
      <c r="L89" s="17">
        <f>K89*100/F89</f>
        <v>2147.8260869565215</v>
      </c>
      <c r="M89" s="19">
        <f>K89*100/E89</f>
        <v>275.46468401486982</v>
      </c>
      <c r="N89" s="19">
        <f>K89*100/D89</f>
        <v>275.46468401486987</v>
      </c>
    </row>
    <row r="90" spans="1:14" ht="18.75" customHeight="1" x14ac:dyDescent="0.25">
      <c r="A90" s="26" t="s">
        <v>41</v>
      </c>
      <c r="B90" s="26"/>
      <c r="C90" s="20" t="s">
        <v>42</v>
      </c>
      <c r="D90" s="21"/>
      <c r="E90" s="21">
        <f t="shared" si="39"/>
        <v>0</v>
      </c>
      <c r="F90" s="16">
        <f t="shared" si="38"/>
        <v>0</v>
      </c>
      <c r="G90" s="36"/>
      <c r="H90" s="36"/>
      <c r="I90" s="22"/>
      <c r="J90" s="22"/>
      <c r="K90" s="19">
        <v>118.7</v>
      </c>
      <c r="L90" s="17"/>
      <c r="M90" s="19"/>
      <c r="N90" s="19"/>
    </row>
    <row r="91" spans="1:14" ht="18.75" customHeight="1" x14ac:dyDescent="0.25">
      <c r="A91" s="27" t="s">
        <v>43</v>
      </c>
      <c r="B91" s="28"/>
      <c r="C91" s="29" t="s">
        <v>44</v>
      </c>
      <c r="D91" s="21"/>
      <c r="E91" s="21">
        <f t="shared" si="39"/>
        <v>0</v>
      </c>
      <c r="F91" s="16">
        <f t="shared" si="38"/>
        <v>0</v>
      </c>
      <c r="G91" s="36"/>
      <c r="H91" s="36"/>
      <c r="I91" s="22"/>
      <c r="J91" s="22"/>
      <c r="K91" s="19"/>
      <c r="L91" s="17"/>
      <c r="M91" s="19"/>
      <c r="N91" s="19"/>
    </row>
    <row r="92" spans="1:14" ht="30" customHeight="1" x14ac:dyDescent="0.25">
      <c r="A92" s="27" t="s">
        <v>60</v>
      </c>
      <c r="B92" s="28"/>
      <c r="C92" s="29" t="s">
        <v>61</v>
      </c>
      <c r="D92" s="47"/>
      <c r="E92" s="29"/>
      <c r="F92" s="16">
        <f t="shared" si="38"/>
        <v>0</v>
      </c>
      <c r="G92" s="36"/>
      <c r="H92" s="36"/>
      <c r="I92" s="22" t="e">
        <f>J92+#REF!+#REF!+#REF!</f>
        <v>#REF!</v>
      </c>
      <c r="J92" s="22"/>
      <c r="K92" s="19"/>
      <c r="L92" s="33" t="e">
        <f>K92*100/F92</f>
        <v>#DIV/0!</v>
      </c>
      <c r="M92" s="13" t="e">
        <f>K92*100/E92</f>
        <v>#DIV/0!</v>
      </c>
      <c r="N92" s="19" t="e">
        <f>K92*100/D92</f>
        <v>#DIV/0!</v>
      </c>
    </row>
    <row r="93" spans="1:14" ht="18.75" customHeight="1" x14ac:dyDescent="0.25">
      <c r="A93" s="30" t="s">
        <v>45</v>
      </c>
      <c r="B93" s="30"/>
      <c r="C93" s="31" t="s">
        <v>46</v>
      </c>
      <c r="D93" s="32">
        <f t="shared" ref="D93:K93" si="40">D94+D95</f>
        <v>49702.6</v>
      </c>
      <c r="E93" s="32">
        <f t="shared" si="40"/>
        <v>52742.8</v>
      </c>
      <c r="F93" s="57">
        <f t="shared" si="40"/>
        <v>26965.5</v>
      </c>
      <c r="G93" s="32">
        <f t="shared" si="40"/>
        <v>10467.6</v>
      </c>
      <c r="H93" s="32">
        <f t="shared" si="40"/>
        <v>16497.900000000001</v>
      </c>
      <c r="I93" s="32">
        <f t="shared" si="40"/>
        <v>16247.9</v>
      </c>
      <c r="J93" s="32">
        <f t="shared" si="40"/>
        <v>9529.4</v>
      </c>
      <c r="K93" s="32">
        <f t="shared" si="40"/>
        <v>22754.6</v>
      </c>
      <c r="L93" s="33">
        <f>K93*100/F93</f>
        <v>84.38412045020489</v>
      </c>
      <c r="M93" s="13">
        <f>K93*100/E93</f>
        <v>43.142571118711935</v>
      </c>
      <c r="N93" s="13">
        <f>K93*100/D93</f>
        <v>45.781508412034782</v>
      </c>
    </row>
    <row r="94" spans="1:14" ht="40.5" customHeight="1" x14ac:dyDescent="0.25">
      <c r="A94" s="34" t="s">
        <v>47</v>
      </c>
      <c r="B94" s="14"/>
      <c r="C94" s="35" t="s">
        <v>48</v>
      </c>
      <c r="D94" s="36">
        <v>49702.6</v>
      </c>
      <c r="E94" s="21">
        <f>G94+H94+I94+J94</f>
        <v>52742.8</v>
      </c>
      <c r="F94" s="16">
        <f t="shared" si="38"/>
        <v>26965.5</v>
      </c>
      <c r="G94" s="36">
        <v>10467.6</v>
      </c>
      <c r="H94" s="36">
        <v>16497.900000000001</v>
      </c>
      <c r="I94" s="22">
        <v>16247.9</v>
      </c>
      <c r="J94" s="22">
        <v>9529.4</v>
      </c>
      <c r="K94" s="19">
        <v>22754.6</v>
      </c>
      <c r="L94" s="17">
        <f>K94*100/F94</f>
        <v>84.38412045020489</v>
      </c>
      <c r="M94" s="19">
        <f>K94*100/E94</f>
        <v>43.142571118711935</v>
      </c>
      <c r="N94" s="19">
        <f>K94*100/D94</f>
        <v>45.781508412034782</v>
      </c>
    </row>
    <row r="95" spans="1:14" ht="23.25" customHeight="1" x14ac:dyDescent="0.25">
      <c r="A95" s="34" t="s">
        <v>49</v>
      </c>
      <c r="B95" s="34"/>
      <c r="C95" s="37" t="s">
        <v>50</v>
      </c>
      <c r="D95" s="38"/>
      <c r="E95" s="21">
        <f>G95+H95+I95+J95</f>
        <v>0</v>
      </c>
      <c r="F95" s="16">
        <f>G95</f>
        <v>0</v>
      </c>
      <c r="G95" s="58"/>
      <c r="H95" s="58"/>
      <c r="I95" s="22"/>
      <c r="J95" s="22"/>
      <c r="K95" s="19"/>
      <c r="L95" s="17" t="e">
        <f>K95*100/F95</f>
        <v>#DIV/0!</v>
      </c>
      <c r="M95" s="19" t="e">
        <f>K95*100/E95</f>
        <v>#DIV/0!</v>
      </c>
      <c r="N95" s="19"/>
    </row>
    <row r="96" spans="1:14" ht="21.75" customHeight="1" x14ac:dyDescent="0.25">
      <c r="A96" s="26"/>
      <c r="B96" s="43"/>
      <c r="C96" s="44" t="s">
        <v>55</v>
      </c>
      <c r="D96" s="13">
        <f t="shared" ref="D96:K96" si="41">D93+D81</f>
        <v>87570.9</v>
      </c>
      <c r="E96" s="13">
        <f t="shared" si="41"/>
        <v>93839.3</v>
      </c>
      <c r="F96" s="13">
        <f t="shared" si="41"/>
        <v>45505</v>
      </c>
      <c r="G96" s="13">
        <f t="shared" si="41"/>
        <v>20961.599999999999</v>
      </c>
      <c r="H96" s="13">
        <f t="shared" si="41"/>
        <v>24543.4</v>
      </c>
      <c r="I96" s="13">
        <f t="shared" si="41"/>
        <v>27057.9</v>
      </c>
      <c r="J96" s="13">
        <f t="shared" si="41"/>
        <v>21276.400000000001</v>
      </c>
      <c r="K96" s="13">
        <f t="shared" si="41"/>
        <v>40425.9</v>
      </c>
      <c r="L96" s="33">
        <f>K96*100/F96</f>
        <v>88.83836940995495</v>
      </c>
      <c r="M96" s="13">
        <f>K96*100/E96</f>
        <v>43.079924935501438</v>
      </c>
      <c r="N96" s="13">
        <f>K96*100/D96</f>
        <v>46.163622847315722</v>
      </c>
    </row>
    <row r="97" spans="1:14" x14ac:dyDescent="0.25">
      <c r="A97" s="181"/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33"/>
      <c r="M97" s="13"/>
      <c r="N97" s="19"/>
    </row>
    <row r="98" spans="1:14" x14ac:dyDescent="0.25">
      <c r="A98" s="171" t="s">
        <v>62</v>
      </c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</row>
    <row r="99" spans="1:14" ht="15" customHeight="1" x14ac:dyDescent="0.25">
      <c r="A99" s="30" t="s">
        <v>17</v>
      </c>
      <c r="B99" s="30"/>
      <c r="C99" s="45" t="s">
        <v>18</v>
      </c>
      <c r="D99" s="33">
        <f t="shared" ref="D99:J99" si="42">D100+D103+D107+D104+D105+D108+D106+D102+D101</f>
        <v>2928.3999999999996</v>
      </c>
      <c r="E99" s="33">
        <f t="shared" si="42"/>
        <v>2928.3999999999996</v>
      </c>
      <c r="F99" s="33">
        <f t="shared" si="42"/>
        <v>1430.8</v>
      </c>
      <c r="G99" s="33">
        <f t="shared" si="42"/>
        <v>701.6</v>
      </c>
      <c r="H99" s="33">
        <f t="shared" si="42"/>
        <v>729.2</v>
      </c>
      <c r="I99" s="33">
        <f t="shared" si="42"/>
        <v>747.90000000000009</v>
      </c>
      <c r="J99" s="33">
        <f t="shared" si="42"/>
        <v>749.7</v>
      </c>
      <c r="K99" s="33">
        <f>K100+K103+K107+K104+K105+K108+K106+K102+K101+0.1</f>
        <v>1227.9000000000001</v>
      </c>
      <c r="L99" s="33">
        <f t="shared" ref="L99:L105" si="43">K99*100/F99</f>
        <v>85.819122169415721</v>
      </c>
      <c r="M99" s="13">
        <f t="shared" ref="M99:M105" si="44">K99*100/E99</f>
        <v>41.930747165687755</v>
      </c>
      <c r="N99" s="13">
        <f t="shared" ref="N99:N105" si="45">K99*100/D99</f>
        <v>41.930747165687755</v>
      </c>
    </row>
    <row r="100" spans="1:14" ht="22.5" customHeight="1" x14ac:dyDescent="0.25">
      <c r="A100" s="14" t="s">
        <v>19</v>
      </c>
      <c r="B100" s="14"/>
      <c r="C100" s="15" t="s">
        <v>20</v>
      </c>
      <c r="D100" s="21">
        <v>1330</v>
      </c>
      <c r="E100" s="21">
        <f>G100+H100+I100+J100</f>
        <v>1330</v>
      </c>
      <c r="F100" s="16">
        <f t="shared" ref="F100:F110" si="46">G100+H100</f>
        <v>670</v>
      </c>
      <c r="G100" s="36">
        <v>340</v>
      </c>
      <c r="H100" s="36">
        <v>330</v>
      </c>
      <c r="I100" s="22">
        <v>330</v>
      </c>
      <c r="J100" s="19">
        <v>330</v>
      </c>
      <c r="K100" s="19">
        <v>513.1</v>
      </c>
      <c r="L100" s="17">
        <f t="shared" si="43"/>
        <v>76.582089552238813</v>
      </c>
      <c r="M100" s="19">
        <f t="shared" si="44"/>
        <v>38.578947368421055</v>
      </c>
      <c r="N100" s="19">
        <f t="shared" si="45"/>
        <v>38.578947368421055</v>
      </c>
    </row>
    <row r="101" spans="1:14" ht="39.75" customHeight="1" x14ac:dyDescent="0.25">
      <c r="A101" s="14" t="s">
        <v>21</v>
      </c>
      <c r="B101" s="14"/>
      <c r="C101" s="20" t="s">
        <v>22</v>
      </c>
      <c r="D101" s="21">
        <v>1368.8</v>
      </c>
      <c r="E101" s="21">
        <f>G101+H101+I101+J101</f>
        <v>1368.8</v>
      </c>
      <c r="F101" s="16">
        <f t="shared" si="46"/>
        <v>684.4</v>
      </c>
      <c r="G101" s="36">
        <v>342.2</v>
      </c>
      <c r="H101" s="36">
        <v>342.2</v>
      </c>
      <c r="I101" s="22">
        <v>342.2</v>
      </c>
      <c r="J101" s="19">
        <v>342.2</v>
      </c>
      <c r="K101" s="19">
        <v>596.70000000000005</v>
      </c>
      <c r="L101" s="17">
        <f t="shared" si="43"/>
        <v>87.185856224430168</v>
      </c>
      <c r="M101" s="19">
        <f t="shared" si="44"/>
        <v>43.592928112215084</v>
      </c>
      <c r="N101" s="19">
        <f t="shared" si="45"/>
        <v>43.592928112215084</v>
      </c>
    </row>
    <row r="102" spans="1:14" ht="19.5" customHeight="1" x14ac:dyDescent="0.25">
      <c r="A102" s="14" t="s">
        <v>23</v>
      </c>
      <c r="B102" s="14"/>
      <c r="C102" s="20" t="s">
        <v>24</v>
      </c>
      <c r="D102" s="21"/>
      <c r="E102" s="21">
        <f>G102+H102+I102+J102</f>
        <v>0</v>
      </c>
      <c r="F102" s="16">
        <f t="shared" si="46"/>
        <v>0</v>
      </c>
      <c r="G102" s="36"/>
      <c r="H102" s="36"/>
      <c r="I102" s="22"/>
      <c r="J102" s="19"/>
      <c r="K102" s="19"/>
      <c r="L102" s="17" t="e">
        <f t="shared" si="43"/>
        <v>#DIV/0!</v>
      </c>
      <c r="M102" s="19" t="e">
        <f t="shared" si="44"/>
        <v>#DIV/0!</v>
      </c>
      <c r="N102" s="19" t="e">
        <f t="shared" si="45"/>
        <v>#DIV/0!</v>
      </c>
    </row>
    <row r="103" spans="1:14" ht="22.5" customHeight="1" x14ac:dyDescent="0.25">
      <c r="A103" s="14" t="s">
        <v>25</v>
      </c>
      <c r="B103" s="14"/>
      <c r="C103" s="20" t="s">
        <v>26</v>
      </c>
      <c r="D103" s="21">
        <v>202.1</v>
      </c>
      <c r="E103" s="21">
        <f t="shared" ref="E103:E111" si="47">G103+H103+I103+J103</f>
        <v>202.09999999999997</v>
      </c>
      <c r="F103" s="16">
        <f t="shared" si="46"/>
        <v>64.8</v>
      </c>
      <c r="G103" s="36">
        <v>16.2</v>
      </c>
      <c r="H103" s="36">
        <v>48.6</v>
      </c>
      <c r="I103" s="22">
        <v>67.599999999999994</v>
      </c>
      <c r="J103" s="19">
        <v>69.7</v>
      </c>
      <c r="K103" s="19">
        <v>76.400000000000006</v>
      </c>
      <c r="L103" s="17">
        <f t="shared" si="43"/>
        <v>117.90123456790126</v>
      </c>
      <c r="M103" s="19">
        <f t="shared" si="44"/>
        <v>37.803067788223665</v>
      </c>
      <c r="N103" s="19">
        <f t="shared" si="45"/>
        <v>37.803067788223657</v>
      </c>
    </row>
    <row r="104" spans="1:14" ht="16.5" customHeight="1" x14ac:dyDescent="0.25">
      <c r="A104" s="14" t="s">
        <v>27</v>
      </c>
      <c r="B104" s="14"/>
      <c r="C104" s="20" t="s">
        <v>28</v>
      </c>
      <c r="D104" s="21">
        <v>1.5</v>
      </c>
      <c r="E104" s="21">
        <f t="shared" si="47"/>
        <v>1.5</v>
      </c>
      <c r="F104" s="16">
        <f t="shared" si="46"/>
        <v>1.2</v>
      </c>
      <c r="G104" s="36">
        <v>0.6</v>
      </c>
      <c r="H104" s="36">
        <v>0.6</v>
      </c>
      <c r="I104" s="22">
        <v>0.3</v>
      </c>
      <c r="J104" s="19"/>
      <c r="K104" s="19">
        <v>1.2</v>
      </c>
      <c r="L104" s="17">
        <f t="shared" si="43"/>
        <v>100</v>
      </c>
      <c r="M104" s="19">
        <f t="shared" si="44"/>
        <v>80</v>
      </c>
      <c r="N104" s="19">
        <f t="shared" si="45"/>
        <v>80</v>
      </c>
    </row>
    <row r="105" spans="1:14" ht="38.25" customHeight="1" x14ac:dyDescent="0.25">
      <c r="A105" s="23" t="s">
        <v>31</v>
      </c>
      <c r="B105" s="23"/>
      <c r="C105" s="20" t="s">
        <v>32</v>
      </c>
      <c r="D105" s="21">
        <v>26</v>
      </c>
      <c r="E105" s="21">
        <f t="shared" si="47"/>
        <v>26</v>
      </c>
      <c r="F105" s="16">
        <f t="shared" si="46"/>
        <v>10.4</v>
      </c>
      <c r="G105" s="36">
        <v>2.6</v>
      </c>
      <c r="H105" s="36">
        <v>7.8</v>
      </c>
      <c r="I105" s="22">
        <v>7.8</v>
      </c>
      <c r="J105" s="19">
        <v>7.8</v>
      </c>
      <c r="K105" s="19">
        <v>40.4</v>
      </c>
      <c r="L105" s="17">
        <f t="shared" si="43"/>
        <v>388.46153846153845</v>
      </c>
      <c r="M105" s="19">
        <f t="shared" si="44"/>
        <v>155.38461538461539</v>
      </c>
      <c r="N105" s="19">
        <f t="shared" si="45"/>
        <v>155.38461538461539</v>
      </c>
    </row>
    <row r="106" spans="1:14" ht="28.5" customHeight="1" x14ac:dyDescent="0.25">
      <c r="A106" s="25" t="s">
        <v>35</v>
      </c>
      <c r="B106" s="25"/>
      <c r="C106" s="20" t="s">
        <v>36</v>
      </c>
      <c r="D106" s="21"/>
      <c r="E106" s="21">
        <f t="shared" si="47"/>
        <v>0</v>
      </c>
      <c r="F106" s="16">
        <f t="shared" si="46"/>
        <v>0</v>
      </c>
      <c r="G106" s="36"/>
      <c r="H106" s="36"/>
      <c r="I106" s="22"/>
      <c r="J106" s="19"/>
      <c r="K106" s="19"/>
      <c r="L106" s="17"/>
      <c r="M106" s="19"/>
      <c r="N106" s="19"/>
    </row>
    <row r="107" spans="1:14" ht="17.25" customHeight="1" x14ac:dyDescent="0.25">
      <c r="A107" s="26" t="s">
        <v>41</v>
      </c>
      <c r="B107" s="26"/>
      <c r="C107" s="59" t="s">
        <v>42</v>
      </c>
      <c r="D107" s="21"/>
      <c r="E107" s="21">
        <f t="shared" si="47"/>
        <v>0</v>
      </c>
      <c r="F107" s="16">
        <f t="shared" si="46"/>
        <v>0</v>
      </c>
      <c r="G107" s="36"/>
      <c r="H107" s="36"/>
      <c r="I107" s="22"/>
      <c r="J107" s="19"/>
      <c r="K107" s="19"/>
      <c r="L107" s="17"/>
      <c r="M107" s="19"/>
      <c r="N107" s="19"/>
    </row>
    <row r="108" spans="1:14" ht="15.75" customHeight="1" x14ac:dyDescent="0.25">
      <c r="A108" s="25" t="s">
        <v>43</v>
      </c>
      <c r="B108" s="60"/>
      <c r="C108" s="29" t="s">
        <v>44</v>
      </c>
      <c r="D108" s="21"/>
      <c r="E108" s="21">
        <f t="shared" si="47"/>
        <v>0</v>
      </c>
      <c r="F108" s="16">
        <f t="shared" si="46"/>
        <v>0</v>
      </c>
      <c r="G108" s="36"/>
      <c r="H108" s="36"/>
      <c r="I108" s="22"/>
      <c r="J108" s="19"/>
      <c r="K108" s="19"/>
      <c r="L108" s="33"/>
      <c r="M108" s="13"/>
      <c r="N108" s="19"/>
    </row>
    <row r="109" spans="1:14" ht="20.25" customHeight="1" x14ac:dyDescent="0.25">
      <c r="A109" s="10" t="s">
        <v>45</v>
      </c>
      <c r="B109" s="10"/>
      <c r="C109" s="31" t="s">
        <v>46</v>
      </c>
      <c r="D109" s="32">
        <f t="shared" ref="D109:K109" si="48">D110+D111</f>
        <v>24190.400000000001</v>
      </c>
      <c r="E109" s="32">
        <f t="shared" si="48"/>
        <v>27028.300000000003</v>
      </c>
      <c r="F109" s="32">
        <f t="shared" si="48"/>
        <v>14933.1</v>
      </c>
      <c r="G109" s="32">
        <f t="shared" si="48"/>
        <v>6314</v>
      </c>
      <c r="H109" s="32">
        <f t="shared" si="48"/>
        <v>8619.1</v>
      </c>
      <c r="I109" s="32">
        <f t="shared" si="48"/>
        <v>6047.6</v>
      </c>
      <c r="J109" s="32">
        <f t="shared" si="48"/>
        <v>6047.6</v>
      </c>
      <c r="K109" s="32">
        <f t="shared" si="48"/>
        <v>13555.7</v>
      </c>
      <c r="L109" s="33">
        <f>K109*100/F109</f>
        <v>90.776195163763717</v>
      </c>
      <c r="M109" s="13">
        <f>K109*100/E109</f>
        <v>50.153727759422523</v>
      </c>
      <c r="N109" s="13">
        <f>K109*100/D109</f>
        <v>56.037519015807923</v>
      </c>
    </row>
    <row r="110" spans="1:14" ht="43.5" customHeight="1" x14ac:dyDescent="0.25">
      <c r="A110" s="34" t="s">
        <v>47</v>
      </c>
      <c r="B110" s="14"/>
      <c r="C110" s="35" t="s">
        <v>48</v>
      </c>
      <c r="D110" s="36">
        <v>24190.400000000001</v>
      </c>
      <c r="E110" s="21">
        <f>G110+H110+I110+J110</f>
        <v>27028.300000000003</v>
      </c>
      <c r="F110" s="16">
        <f t="shared" si="46"/>
        <v>14933.1</v>
      </c>
      <c r="G110" s="36">
        <f>6047.6+266.4</f>
        <v>6314</v>
      </c>
      <c r="H110" s="36">
        <v>8619.1</v>
      </c>
      <c r="I110" s="22">
        <v>6047.6</v>
      </c>
      <c r="J110" s="19">
        <v>6047.6</v>
      </c>
      <c r="K110" s="19">
        <v>13555.7</v>
      </c>
      <c r="L110" s="17">
        <f>K110*100/F110</f>
        <v>90.776195163763717</v>
      </c>
      <c r="M110" s="19">
        <f>K110*100/E110</f>
        <v>50.153727759422523</v>
      </c>
      <c r="N110" s="19">
        <f>K110*100/D110</f>
        <v>56.037519015807923</v>
      </c>
    </row>
    <row r="111" spans="1:14" ht="19.5" customHeight="1" x14ac:dyDescent="0.25">
      <c r="A111" s="34" t="s">
        <v>63</v>
      </c>
      <c r="B111" s="34"/>
      <c r="C111" s="37" t="s">
        <v>50</v>
      </c>
      <c r="D111" s="37"/>
      <c r="E111" s="21">
        <f t="shared" si="47"/>
        <v>0</v>
      </c>
      <c r="F111" s="21">
        <f>G111+H111</f>
        <v>0</v>
      </c>
      <c r="G111" s="58"/>
      <c r="H111" s="58"/>
      <c r="I111" s="22"/>
      <c r="J111" s="19"/>
      <c r="K111" s="19"/>
      <c r="L111" s="33"/>
      <c r="M111" s="13"/>
      <c r="N111" s="19" t="e">
        <f>K111*100/D111</f>
        <v>#DIV/0!</v>
      </c>
    </row>
    <row r="112" spans="1:14" ht="20.25" customHeight="1" x14ac:dyDescent="0.25">
      <c r="A112" s="26"/>
      <c r="B112" s="43"/>
      <c r="C112" s="44" t="s">
        <v>55</v>
      </c>
      <c r="D112" s="13">
        <f t="shared" ref="D112:K112" si="49">D109+D99</f>
        <v>27118.800000000003</v>
      </c>
      <c r="E112" s="13">
        <f t="shared" si="49"/>
        <v>29956.700000000004</v>
      </c>
      <c r="F112" s="12">
        <f t="shared" si="49"/>
        <v>16363.9</v>
      </c>
      <c r="G112" s="12">
        <f t="shared" si="49"/>
        <v>7015.6</v>
      </c>
      <c r="H112" s="12">
        <f>H109+H99</f>
        <v>9348.3000000000011</v>
      </c>
      <c r="I112" s="13">
        <f t="shared" si="49"/>
        <v>6795.5</v>
      </c>
      <c r="J112" s="13">
        <f t="shared" si="49"/>
        <v>6797.3</v>
      </c>
      <c r="K112" s="13">
        <f t="shared" si="49"/>
        <v>14783.6</v>
      </c>
      <c r="L112" s="33">
        <f>K112*100/F112</f>
        <v>90.342766699869841</v>
      </c>
      <c r="M112" s="13">
        <f>K112*100/E112</f>
        <v>49.349895015138507</v>
      </c>
      <c r="N112" s="13">
        <f>K112*100/D112</f>
        <v>54.514211543283622</v>
      </c>
    </row>
    <row r="113" spans="1:14" x14ac:dyDescent="0.25">
      <c r="A113" s="181"/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  <c r="L113" s="33"/>
      <c r="M113" s="13"/>
      <c r="N113" s="19"/>
    </row>
    <row r="114" spans="1:14" x14ac:dyDescent="0.25">
      <c r="A114" s="171" t="s">
        <v>64</v>
      </c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</row>
    <row r="115" spans="1:14" ht="20.25" customHeight="1" x14ac:dyDescent="0.25">
      <c r="A115" s="30" t="s">
        <v>17</v>
      </c>
      <c r="B115" s="30"/>
      <c r="C115" s="45" t="s">
        <v>18</v>
      </c>
      <c r="D115" s="33">
        <f>D116+D120+D124+D121+D122+D125+D123+D126+D117+D118+D119</f>
        <v>5340.7000000000007</v>
      </c>
      <c r="E115" s="33">
        <f t="shared" ref="E115:J115" si="50">E116+E120+E124+E121+E122+E125+E123+E126+E117+E118+E119</f>
        <v>5340.7000000000007</v>
      </c>
      <c r="F115" s="33">
        <f t="shared" si="50"/>
        <v>2638</v>
      </c>
      <c r="G115" s="33">
        <f t="shared" si="50"/>
        <v>1344</v>
      </c>
      <c r="H115" s="33">
        <f t="shared" si="50"/>
        <v>1294</v>
      </c>
      <c r="I115" s="33">
        <f t="shared" si="50"/>
        <v>1308</v>
      </c>
      <c r="J115" s="33">
        <f t="shared" si="50"/>
        <v>1394.6999999999998</v>
      </c>
      <c r="K115" s="33">
        <f>K116+K120+K124+K121+K122+K125+K123+K126+K117+K118+K119</f>
        <v>2260</v>
      </c>
      <c r="L115" s="33">
        <f>K115*100/F115</f>
        <v>85.670962850644429</v>
      </c>
      <c r="M115" s="13">
        <f>K115*100/E115</f>
        <v>42.316550264946535</v>
      </c>
      <c r="N115" s="13">
        <f>K115*100/D115</f>
        <v>42.316550264946535</v>
      </c>
    </row>
    <row r="116" spans="1:14" ht="15" customHeight="1" x14ac:dyDescent="0.25">
      <c r="A116" s="14" t="s">
        <v>19</v>
      </c>
      <c r="B116" s="14"/>
      <c r="C116" s="15" t="s">
        <v>20</v>
      </c>
      <c r="D116" s="21">
        <v>1350</v>
      </c>
      <c r="E116" s="21">
        <f>G116+H116+I116+J116</f>
        <v>1350</v>
      </c>
      <c r="F116" s="16">
        <f t="shared" ref="F116:F128" si="51">G116+H116</f>
        <v>666</v>
      </c>
      <c r="G116" s="21">
        <v>334</v>
      </c>
      <c r="H116" s="21">
        <v>332</v>
      </c>
      <c r="I116" s="19">
        <v>336</v>
      </c>
      <c r="J116" s="19">
        <v>348</v>
      </c>
      <c r="K116" s="19">
        <v>546.70000000000005</v>
      </c>
      <c r="L116" s="17">
        <f>K116*100/F116</f>
        <v>82.087087087087099</v>
      </c>
      <c r="M116" s="19">
        <f>K116*100/E116</f>
        <v>40.4962962962963</v>
      </c>
      <c r="N116" s="19">
        <f>K116*100/D116</f>
        <v>40.4962962962963</v>
      </c>
    </row>
    <row r="117" spans="1:14" ht="45" customHeight="1" x14ac:dyDescent="0.25">
      <c r="A117" s="14" t="s">
        <v>21</v>
      </c>
      <c r="B117" s="14"/>
      <c r="C117" s="20" t="s">
        <v>22</v>
      </c>
      <c r="D117" s="21"/>
      <c r="E117" s="21">
        <f>G117+H117+I117+J117</f>
        <v>0</v>
      </c>
      <c r="F117" s="16">
        <f t="shared" si="51"/>
        <v>0</v>
      </c>
      <c r="G117" s="21"/>
      <c r="H117" s="21"/>
      <c r="I117" s="19"/>
      <c r="J117" s="19"/>
      <c r="K117" s="19"/>
      <c r="L117" s="17" t="e">
        <f>K117*100/F117</f>
        <v>#DIV/0!</v>
      </c>
      <c r="M117" s="19" t="e">
        <f>K117*100/E117</f>
        <v>#DIV/0!</v>
      </c>
      <c r="N117" s="19" t="e">
        <f>K117*100/D117</f>
        <v>#DIV/0!</v>
      </c>
    </row>
    <row r="118" spans="1:14" ht="39.75" customHeight="1" x14ac:dyDescent="0.25">
      <c r="A118" s="14" t="s">
        <v>21</v>
      </c>
      <c r="B118" s="14"/>
      <c r="C118" s="20" t="s">
        <v>22</v>
      </c>
      <c r="D118" s="21">
        <v>2957.8</v>
      </c>
      <c r="E118" s="21">
        <f>G118+H118+I118+J118</f>
        <v>2957.8</v>
      </c>
      <c r="F118" s="16">
        <f t="shared" si="51"/>
        <v>1470</v>
      </c>
      <c r="G118" s="21">
        <v>735</v>
      </c>
      <c r="H118" s="21">
        <v>735</v>
      </c>
      <c r="I118" s="19">
        <v>735</v>
      </c>
      <c r="J118" s="19">
        <v>752.8</v>
      </c>
      <c r="K118" s="19">
        <v>1289.4000000000001</v>
      </c>
      <c r="L118" s="17">
        <f>K118*100/F118</f>
        <v>87.714285714285722</v>
      </c>
      <c r="M118" s="19">
        <f>K118*100/E118</f>
        <v>43.593211170464535</v>
      </c>
      <c r="N118" s="19">
        <f>K118*100/D118</f>
        <v>43.593211170464535</v>
      </c>
    </row>
    <row r="119" spans="1:14" ht="17.25" customHeight="1" x14ac:dyDescent="0.25">
      <c r="A119" s="14" t="s">
        <v>23</v>
      </c>
      <c r="B119" s="14"/>
      <c r="C119" s="20" t="s">
        <v>24</v>
      </c>
      <c r="D119" s="21">
        <v>0</v>
      </c>
      <c r="E119" s="21">
        <f>G119+H119+I119+J119</f>
        <v>0</v>
      </c>
      <c r="F119" s="16">
        <f t="shared" si="51"/>
        <v>0</v>
      </c>
      <c r="G119" s="21"/>
      <c r="H119" s="21"/>
      <c r="I119" s="19"/>
      <c r="J119" s="19"/>
      <c r="K119" s="19">
        <v>23.7</v>
      </c>
      <c r="L119" s="17"/>
      <c r="M119" s="19"/>
      <c r="N119" s="19"/>
    </row>
    <row r="120" spans="1:14" ht="23.25" customHeight="1" x14ac:dyDescent="0.25">
      <c r="A120" s="14" t="s">
        <v>25</v>
      </c>
      <c r="B120" s="14"/>
      <c r="C120" s="20" t="s">
        <v>26</v>
      </c>
      <c r="D120" s="21">
        <v>256.2</v>
      </c>
      <c r="E120" s="21">
        <f t="shared" ref="E120:E128" si="52">G120+H120+I120+J120</f>
        <v>256.2</v>
      </c>
      <c r="F120" s="16">
        <f t="shared" si="51"/>
        <v>136</v>
      </c>
      <c r="G120" s="21">
        <v>97</v>
      </c>
      <c r="H120" s="21">
        <v>39</v>
      </c>
      <c r="I120" s="19">
        <v>39</v>
      </c>
      <c r="J120" s="19">
        <v>81.2</v>
      </c>
      <c r="K120" s="19">
        <v>69.599999999999994</v>
      </c>
      <c r="L120" s="17">
        <f>K120*100/F120</f>
        <v>51.17647058823529</v>
      </c>
      <c r="M120" s="19">
        <f>K120*100/E120</f>
        <v>27.166276346604214</v>
      </c>
      <c r="N120" s="19">
        <f>K120*100/D120</f>
        <v>27.166276346604214</v>
      </c>
    </row>
    <row r="121" spans="1:14" ht="20.25" customHeight="1" x14ac:dyDescent="0.25">
      <c r="A121" s="14" t="s">
        <v>27</v>
      </c>
      <c r="B121" s="14"/>
      <c r="C121" s="20" t="s">
        <v>28</v>
      </c>
      <c r="D121" s="21">
        <v>13.5</v>
      </c>
      <c r="E121" s="21">
        <f t="shared" si="52"/>
        <v>13.5</v>
      </c>
      <c r="F121" s="16">
        <f t="shared" si="51"/>
        <v>6</v>
      </c>
      <c r="G121" s="21">
        <v>3</v>
      </c>
      <c r="H121" s="21">
        <v>3</v>
      </c>
      <c r="I121" s="19">
        <v>3</v>
      </c>
      <c r="J121" s="19">
        <v>4.5</v>
      </c>
      <c r="K121" s="19">
        <v>7.4</v>
      </c>
      <c r="L121" s="17">
        <f>K121*100/F121</f>
        <v>123.33333333333333</v>
      </c>
      <c r="M121" s="19">
        <f>K121*100/E121</f>
        <v>54.814814814814817</v>
      </c>
      <c r="N121" s="19">
        <f>K121*100/D121</f>
        <v>54.814814814814817</v>
      </c>
    </row>
    <row r="122" spans="1:14" ht="44.25" customHeight="1" x14ac:dyDescent="0.25">
      <c r="A122" s="23" t="s">
        <v>31</v>
      </c>
      <c r="B122" s="23"/>
      <c r="C122" s="20" t="s">
        <v>32</v>
      </c>
      <c r="D122" s="21">
        <v>763.2</v>
      </c>
      <c r="E122" s="21">
        <f t="shared" si="52"/>
        <v>763.2</v>
      </c>
      <c r="F122" s="16">
        <f t="shared" si="51"/>
        <v>360</v>
      </c>
      <c r="G122" s="21">
        <v>175</v>
      </c>
      <c r="H122" s="21">
        <v>185</v>
      </c>
      <c r="I122" s="19">
        <v>195</v>
      </c>
      <c r="J122" s="19">
        <v>208.2</v>
      </c>
      <c r="K122" s="19">
        <v>208.7</v>
      </c>
      <c r="L122" s="17">
        <f>K122*100/F122</f>
        <v>57.972222222222221</v>
      </c>
      <c r="M122" s="19">
        <f>K122*100/E122</f>
        <v>27.345387840670856</v>
      </c>
      <c r="N122" s="19">
        <f>K122*100/D122</f>
        <v>27.345387840670856</v>
      </c>
    </row>
    <row r="123" spans="1:14" ht="31.5" customHeight="1" x14ac:dyDescent="0.25">
      <c r="A123" s="25" t="s">
        <v>35</v>
      </c>
      <c r="B123" s="25"/>
      <c r="C123" s="20" t="s">
        <v>36</v>
      </c>
      <c r="D123" s="21">
        <v>0</v>
      </c>
      <c r="E123" s="21">
        <f t="shared" si="52"/>
        <v>0</v>
      </c>
      <c r="F123" s="16">
        <f t="shared" si="51"/>
        <v>0</v>
      </c>
      <c r="G123" s="21"/>
      <c r="H123" s="21"/>
      <c r="I123" s="19"/>
      <c r="J123" s="19"/>
      <c r="K123" s="19">
        <v>114.5</v>
      </c>
      <c r="L123" s="17"/>
      <c r="M123" s="19"/>
      <c r="N123" s="19"/>
    </row>
    <row r="124" spans="1:14" ht="24.75" customHeight="1" x14ac:dyDescent="0.25">
      <c r="A124" s="24" t="s">
        <v>37</v>
      </c>
      <c r="B124" s="24"/>
      <c r="C124" s="20" t="s">
        <v>38</v>
      </c>
      <c r="D124" s="21"/>
      <c r="E124" s="21">
        <f t="shared" si="52"/>
        <v>0</v>
      </c>
      <c r="F124" s="16">
        <f t="shared" si="51"/>
        <v>0</v>
      </c>
      <c r="G124" s="21"/>
      <c r="H124" s="21"/>
      <c r="I124" s="19"/>
      <c r="J124" s="19"/>
      <c r="K124" s="19"/>
      <c r="L124" s="17"/>
      <c r="M124" s="19"/>
      <c r="N124" s="19"/>
    </row>
    <row r="125" spans="1:14" ht="21.75" customHeight="1" x14ac:dyDescent="0.25">
      <c r="A125" s="26" t="s">
        <v>41</v>
      </c>
      <c r="B125" s="26"/>
      <c r="C125" s="20" t="s">
        <v>42</v>
      </c>
      <c r="D125" s="21"/>
      <c r="E125" s="21">
        <f t="shared" si="52"/>
        <v>0</v>
      </c>
      <c r="F125" s="16">
        <f t="shared" si="51"/>
        <v>0</v>
      </c>
      <c r="G125" s="21"/>
      <c r="H125" s="21"/>
      <c r="I125" s="19"/>
      <c r="J125" s="19"/>
      <c r="K125" s="19"/>
      <c r="L125" s="33" t="e">
        <f>K125*100/F125</f>
        <v>#DIV/0!</v>
      </c>
      <c r="M125" s="13" t="e">
        <f>K125*100/E125</f>
        <v>#DIV/0!</v>
      </c>
      <c r="N125" s="19" t="e">
        <f>K125*100/D125</f>
        <v>#DIV/0!</v>
      </c>
    </row>
    <row r="126" spans="1:14" ht="24" customHeight="1" x14ac:dyDescent="0.25">
      <c r="A126" s="24" t="s">
        <v>43</v>
      </c>
      <c r="B126" s="60"/>
      <c r="C126" s="29" t="s">
        <v>44</v>
      </c>
      <c r="D126" s="21"/>
      <c r="E126" s="21">
        <f t="shared" si="52"/>
        <v>0</v>
      </c>
      <c r="F126" s="16">
        <f t="shared" si="51"/>
        <v>0</v>
      </c>
      <c r="G126" s="21"/>
      <c r="H126" s="21"/>
      <c r="I126" s="19"/>
      <c r="J126" s="19"/>
      <c r="K126" s="19"/>
      <c r="L126" s="33"/>
      <c r="M126" s="13"/>
      <c r="N126" s="19"/>
    </row>
    <row r="127" spans="1:14" ht="20.25" customHeight="1" x14ac:dyDescent="0.25">
      <c r="A127" s="30" t="s">
        <v>45</v>
      </c>
      <c r="B127" s="30"/>
      <c r="C127" s="31" t="s">
        <v>46</v>
      </c>
      <c r="D127" s="32">
        <f t="shared" ref="D127:K127" si="53">D128</f>
        <v>30240.799999999999</v>
      </c>
      <c r="E127" s="32">
        <f t="shared" si="53"/>
        <v>38244.1</v>
      </c>
      <c r="F127" s="61">
        <f t="shared" si="53"/>
        <v>23177</v>
      </c>
      <c r="G127" s="61">
        <f t="shared" si="53"/>
        <v>7860.7000000000007</v>
      </c>
      <c r="H127" s="61">
        <f t="shared" si="53"/>
        <v>15316.3</v>
      </c>
      <c r="I127" s="61">
        <f t="shared" si="53"/>
        <v>7571.9</v>
      </c>
      <c r="J127" s="32">
        <f t="shared" si="53"/>
        <v>7495.2</v>
      </c>
      <c r="K127" s="32">
        <f t="shared" si="53"/>
        <v>14564.2</v>
      </c>
      <c r="L127" s="33">
        <f>K127*100/F127</f>
        <v>62.839021443672607</v>
      </c>
      <c r="M127" s="13">
        <f>K127*100/E127</f>
        <v>38.082213988562941</v>
      </c>
      <c r="N127" s="13">
        <f>K127*100/D127</f>
        <v>48.160762942779293</v>
      </c>
    </row>
    <row r="128" spans="1:14" ht="45" customHeight="1" x14ac:dyDescent="0.25">
      <c r="A128" s="34" t="s">
        <v>47</v>
      </c>
      <c r="B128" s="14"/>
      <c r="C128" s="35" t="s">
        <v>48</v>
      </c>
      <c r="D128" s="36">
        <v>30240.799999999999</v>
      </c>
      <c r="E128" s="21">
        <f t="shared" si="52"/>
        <v>38244.1</v>
      </c>
      <c r="F128" s="16">
        <f t="shared" si="51"/>
        <v>23177</v>
      </c>
      <c r="G128" s="21">
        <f>7839.1+21.6</f>
        <v>7860.7000000000007</v>
      </c>
      <c r="H128" s="21">
        <v>15316.3</v>
      </c>
      <c r="I128" s="19">
        <v>7571.9</v>
      </c>
      <c r="J128" s="19">
        <v>7495.2</v>
      </c>
      <c r="K128" s="19">
        <v>14564.2</v>
      </c>
      <c r="L128" s="17">
        <f>K128*100/F128</f>
        <v>62.839021443672607</v>
      </c>
      <c r="M128" s="19">
        <f>K128*100/E128</f>
        <v>38.082213988562941</v>
      </c>
      <c r="N128" s="19">
        <f>K128*100/D128</f>
        <v>48.160762942779293</v>
      </c>
    </row>
    <row r="129" spans="1:14" ht="19.5" customHeight="1" x14ac:dyDescent="0.25">
      <c r="A129" s="26"/>
      <c r="B129" s="43"/>
      <c r="C129" s="44" t="s">
        <v>55</v>
      </c>
      <c r="D129" s="13">
        <f t="shared" ref="D129:K129" si="54">D127+D115</f>
        <v>35581.5</v>
      </c>
      <c r="E129" s="13">
        <f t="shared" si="54"/>
        <v>43584.800000000003</v>
      </c>
      <c r="F129" s="13">
        <f t="shared" si="54"/>
        <v>25815</v>
      </c>
      <c r="G129" s="13">
        <f t="shared" si="54"/>
        <v>9204.7000000000007</v>
      </c>
      <c r="H129" s="13">
        <f t="shared" si="54"/>
        <v>16610.3</v>
      </c>
      <c r="I129" s="13">
        <f t="shared" si="54"/>
        <v>8879.9</v>
      </c>
      <c r="J129" s="13">
        <f t="shared" si="54"/>
        <v>8889.9</v>
      </c>
      <c r="K129" s="13">
        <f t="shared" si="54"/>
        <v>16824.2</v>
      </c>
      <c r="L129" s="33">
        <f>K129*100/F129</f>
        <v>65.172186713151262</v>
      </c>
      <c r="M129" s="13">
        <f>K129*100/E129</f>
        <v>38.601071933334552</v>
      </c>
      <c r="N129" s="13">
        <f>K129*100/D129</f>
        <v>47.283560277110297</v>
      </c>
    </row>
    <row r="130" spans="1:14" x14ac:dyDescent="0.25">
      <c r="A130" s="181"/>
      <c r="B130" s="182"/>
      <c r="C130" s="182"/>
      <c r="D130" s="182"/>
      <c r="E130" s="182"/>
      <c r="F130" s="182"/>
      <c r="G130" s="182"/>
      <c r="H130" s="182"/>
      <c r="I130" s="182"/>
      <c r="J130" s="182"/>
      <c r="K130" s="182"/>
      <c r="L130" s="33"/>
      <c r="M130" s="13"/>
      <c r="N130" s="19"/>
    </row>
    <row r="131" spans="1:14" x14ac:dyDescent="0.25">
      <c r="A131" s="171" t="s">
        <v>65</v>
      </c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</row>
    <row r="132" spans="1:14" ht="22.5" customHeight="1" x14ac:dyDescent="0.25">
      <c r="A132" s="30" t="s">
        <v>17</v>
      </c>
      <c r="B132" s="30"/>
      <c r="C132" s="45" t="s">
        <v>18</v>
      </c>
      <c r="D132" s="33">
        <f t="shared" ref="D132:J132" si="55">D133+D135+D136+D137+D139+D141+D138+D140+D134</f>
        <v>9980</v>
      </c>
      <c r="E132" s="33">
        <f t="shared" si="55"/>
        <v>9980</v>
      </c>
      <c r="F132" s="33">
        <f t="shared" si="55"/>
        <v>4987</v>
      </c>
      <c r="G132" s="33">
        <f t="shared" si="55"/>
        <v>2492.5</v>
      </c>
      <c r="H132" s="33">
        <f t="shared" si="55"/>
        <v>2494.5</v>
      </c>
      <c r="I132" s="33">
        <f t="shared" si="55"/>
        <v>2495.5</v>
      </c>
      <c r="J132" s="33">
        <f t="shared" si="55"/>
        <v>2497.5</v>
      </c>
      <c r="K132" s="33">
        <f>K133+K135+K136+K137+K139+K141+K138+K140+K134</f>
        <v>4367.8999999999996</v>
      </c>
      <c r="L132" s="33">
        <f t="shared" ref="L132:L137" si="56">K132*100/F132</f>
        <v>87.585722879486653</v>
      </c>
      <c r="M132" s="13">
        <f t="shared" ref="M132:M137" si="57">K132*100/E132</f>
        <v>43.766533066132261</v>
      </c>
      <c r="N132" s="13">
        <f t="shared" ref="N132:N137" si="58">K132*100/D132</f>
        <v>43.766533066132261</v>
      </c>
    </row>
    <row r="133" spans="1:14" ht="23.25" customHeight="1" x14ac:dyDescent="0.25">
      <c r="A133" s="14" t="s">
        <v>19</v>
      </c>
      <c r="B133" s="14"/>
      <c r="C133" s="15" t="s">
        <v>20</v>
      </c>
      <c r="D133" s="21">
        <v>2850</v>
      </c>
      <c r="E133" s="21">
        <f>G133+H133+I133+J133</f>
        <v>2850</v>
      </c>
      <c r="F133" s="16">
        <f t="shared" ref="F133:F143" si="59">G133+H133</f>
        <v>1425</v>
      </c>
      <c r="G133" s="36">
        <v>712.5</v>
      </c>
      <c r="H133" s="36">
        <v>712.5</v>
      </c>
      <c r="I133" s="22">
        <v>712.5</v>
      </c>
      <c r="J133" s="19">
        <v>712.5</v>
      </c>
      <c r="K133" s="19">
        <v>1335.7</v>
      </c>
      <c r="L133" s="17">
        <f t="shared" si="56"/>
        <v>93.733333333333334</v>
      </c>
      <c r="M133" s="19">
        <f t="shared" si="57"/>
        <v>46.866666666666667</v>
      </c>
      <c r="N133" s="19">
        <f t="shared" si="58"/>
        <v>46.866666666666667</v>
      </c>
    </row>
    <row r="134" spans="1:14" ht="42" customHeight="1" x14ac:dyDescent="0.25">
      <c r="A134" s="14" t="s">
        <v>21</v>
      </c>
      <c r="B134" s="14"/>
      <c r="C134" s="20" t="s">
        <v>22</v>
      </c>
      <c r="D134" s="21">
        <v>6463.1</v>
      </c>
      <c r="E134" s="21">
        <f>G134+H134+I134+J134</f>
        <v>6463.0999999999995</v>
      </c>
      <c r="F134" s="16">
        <f t="shared" si="59"/>
        <v>3231.6</v>
      </c>
      <c r="G134" s="36">
        <v>1615.8</v>
      </c>
      <c r="H134" s="36">
        <v>1615.8</v>
      </c>
      <c r="I134" s="22">
        <v>1615.8</v>
      </c>
      <c r="J134" s="19">
        <v>1615.7</v>
      </c>
      <c r="K134" s="19">
        <v>2817.6</v>
      </c>
      <c r="L134" s="17">
        <f t="shared" si="56"/>
        <v>87.189008540660978</v>
      </c>
      <c r="M134" s="19">
        <f t="shared" si="57"/>
        <v>43.595178784174777</v>
      </c>
      <c r="N134" s="19">
        <f t="shared" si="58"/>
        <v>43.595178784174777</v>
      </c>
    </row>
    <row r="135" spans="1:14" ht="19.5" customHeight="1" x14ac:dyDescent="0.25">
      <c r="A135" s="14" t="s">
        <v>25</v>
      </c>
      <c r="B135" s="14"/>
      <c r="C135" s="20" t="s">
        <v>26</v>
      </c>
      <c r="D135" s="21">
        <v>526.9</v>
      </c>
      <c r="E135" s="21">
        <f t="shared" ref="E135:E146" si="60">G135+H135+I135+J135</f>
        <v>526.9</v>
      </c>
      <c r="F135" s="16">
        <f t="shared" si="59"/>
        <v>263</v>
      </c>
      <c r="G135" s="36">
        <v>131.5</v>
      </c>
      <c r="H135" s="36">
        <v>131.5</v>
      </c>
      <c r="I135" s="22">
        <v>131.5</v>
      </c>
      <c r="J135" s="19">
        <v>132.4</v>
      </c>
      <c r="K135" s="19">
        <v>156.4</v>
      </c>
      <c r="L135" s="17">
        <f t="shared" si="56"/>
        <v>59.467680608365022</v>
      </c>
      <c r="M135" s="19">
        <f t="shared" si="57"/>
        <v>29.683051812488138</v>
      </c>
      <c r="N135" s="19">
        <f t="shared" si="58"/>
        <v>29.683051812488138</v>
      </c>
    </row>
    <row r="136" spans="1:14" ht="17.25" customHeight="1" x14ac:dyDescent="0.25">
      <c r="A136" s="14" t="s">
        <v>27</v>
      </c>
      <c r="B136" s="14"/>
      <c r="C136" s="20" t="s">
        <v>28</v>
      </c>
      <c r="D136" s="21">
        <v>20</v>
      </c>
      <c r="E136" s="21">
        <f t="shared" si="60"/>
        <v>20</v>
      </c>
      <c r="F136" s="16">
        <f t="shared" si="59"/>
        <v>9.6</v>
      </c>
      <c r="G136" s="36">
        <v>4.8</v>
      </c>
      <c r="H136" s="36">
        <v>4.8</v>
      </c>
      <c r="I136" s="22">
        <v>4.8</v>
      </c>
      <c r="J136" s="19">
        <v>5.6</v>
      </c>
      <c r="K136" s="19">
        <v>4</v>
      </c>
      <c r="L136" s="17">
        <f t="shared" si="56"/>
        <v>41.666666666666671</v>
      </c>
      <c r="M136" s="19">
        <f t="shared" si="57"/>
        <v>20</v>
      </c>
      <c r="N136" s="19">
        <f t="shared" si="58"/>
        <v>20</v>
      </c>
    </row>
    <row r="137" spans="1:14" ht="43.5" customHeight="1" x14ac:dyDescent="0.25">
      <c r="A137" s="23" t="s">
        <v>31</v>
      </c>
      <c r="B137" s="23"/>
      <c r="C137" s="20" t="s">
        <v>32</v>
      </c>
      <c r="D137" s="21">
        <v>120</v>
      </c>
      <c r="E137" s="21">
        <f t="shared" si="60"/>
        <v>119.99999999999999</v>
      </c>
      <c r="F137" s="16">
        <f t="shared" si="59"/>
        <v>57.8</v>
      </c>
      <c r="G137" s="36">
        <v>27.9</v>
      </c>
      <c r="H137" s="36">
        <v>29.9</v>
      </c>
      <c r="I137" s="22">
        <v>30.9</v>
      </c>
      <c r="J137" s="19">
        <v>31.3</v>
      </c>
      <c r="K137" s="19">
        <v>53</v>
      </c>
      <c r="L137" s="17">
        <f t="shared" si="56"/>
        <v>91.695501730103814</v>
      </c>
      <c r="M137" s="19">
        <f t="shared" si="57"/>
        <v>44.166666666666671</v>
      </c>
      <c r="N137" s="19">
        <f t="shared" si="58"/>
        <v>44.166666666666664</v>
      </c>
    </row>
    <row r="138" spans="1:14" ht="36" customHeight="1" x14ac:dyDescent="0.25">
      <c r="A138" s="25" t="s">
        <v>35</v>
      </c>
      <c r="B138" s="25"/>
      <c r="C138" s="20" t="s">
        <v>36</v>
      </c>
      <c r="D138" s="21">
        <v>0</v>
      </c>
      <c r="E138" s="21">
        <f t="shared" si="60"/>
        <v>0</v>
      </c>
      <c r="F138" s="16">
        <f t="shared" si="59"/>
        <v>0</v>
      </c>
      <c r="G138" s="36"/>
      <c r="H138" s="36"/>
      <c r="I138" s="22"/>
      <c r="J138" s="19"/>
      <c r="K138" s="19"/>
      <c r="L138" s="17"/>
      <c r="M138" s="19"/>
      <c r="N138" s="19"/>
    </row>
    <row r="139" spans="1:14" ht="30.75" customHeight="1" x14ac:dyDescent="0.25">
      <c r="A139" s="25" t="s">
        <v>37</v>
      </c>
      <c r="B139" s="25"/>
      <c r="C139" s="20" t="s">
        <v>38</v>
      </c>
      <c r="D139" s="21">
        <v>0</v>
      </c>
      <c r="E139" s="21">
        <f t="shared" si="60"/>
        <v>0</v>
      </c>
      <c r="F139" s="16">
        <f t="shared" si="59"/>
        <v>0</v>
      </c>
      <c r="G139" s="36"/>
      <c r="H139" s="36"/>
      <c r="I139" s="22"/>
      <c r="J139" s="19"/>
      <c r="K139" s="19"/>
      <c r="L139" s="17" t="e">
        <f>K139*100/F139</f>
        <v>#DIV/0!</v>
      </c>
      <c r="M139" s="19" t="e">
        <f>K139*100/E139</f>
        <v>#DIV/0!</v>
      </c>
      <c r="N139" s="19"/>
    </row>
    <row r="140" spans="1:14" ht="22.5" customHeight="1" x14ac:dyDescent="0.25">
      <c r="A140" s="26" t="s">
        <v>41</v>
      </c>
      <c r="B140" s="26"/>
      <c r="C140" s="20" t="s">
        <v>42</v>
      </c>
      <c r="D140" s="21"/>
      <c r="E140" s="21">
        <f t="shared" si="60"/>
        <v>0</v>
      </c>
      <c r="F140" s="16">
        <f t="shared" si="59"/>
        <v>0</v>
      </c>
      <c r="G140" s="36"/>
      <c r="H140" s="36"/>
      <c r="I140" s="22"/>
      <c r="J140" s="19"/>
      <c r="K140" s="19"/>
      <c r="L140" s="17"/>
      <c r="M140" s="19"/>
      <c r="N140" s="19"/>
    </row>
    <row r="141" spans="1:14" ht="24" customHeight="1" x14ac:dyDescent="0.25">
      <c r="A141" s="25" t="s">
        <v>43</v>
      </c>
      <c r="B141" s="60"/>
      <c r="C141" s="29" t="s">
        <v>44</v>
      </c>
      <c r="D141" s="21"/>
      <c r="E141" s="21">
        <f t="shared" si="60"/>
        <v>0</v>
      </c>
      <c r="F141" s="16">
        <f t="shared" si="59"/>
        <v>0</v>
      </c>
      <c r="G141" s="36"/>
      <c r="H141" s="36"/>
      <c r="I141" s="22"/>
      <c r="J141" s="19"/>
      <c r="K141" s="22">
        <v>1.2</v>
      </c>
      <c r="L141" s="17"/>
      <c r="M141" s="19"/>
      <c r="N141" s="19"/>
    </row>
    <row r="142" spans="1:14" ht="20.25" customHeight="1" x14ac:dyDescent="0.25">
      <c r="A142" s="10" t="s">
        <v>45</v>
      </c>
      <c r="B142" s="10"/>
      <c r="C142" s="31" t="s">
        <v>46</v>
      </c>
      <c r="D142" s="32">
        <f t="shared" ref="D142:J142" si="61">D143+D144+D145</f>
        <v>46099.1</v>
      </c>
      <c r="E142" s="32">
        <f>E143+E144+E146</f>
        <v>65275.5</v>
      </c>
      <c r="F142" s="32">
        <f t="shared" si="61"/>
        <v>41912.400000000001</v>
      </c>
      <c r="G142" s="32">
        <f>G143+G144+G145+G146</f>
        <v>22701.5</v>
      </c>
      <c r="H142" s="32">
        <f t="shared" si="61"/>
        <v>19210.900000000001</v>
      </c>
      <c r="I142" s="32">
        <f t="shared" si="61"/>
        <v>11368.1</v>
      </c>
      <c r="J142" s="32">
        <f t="shared" si="61"/>
        <v>11995</v>
      </c>
      <c r="K142" s="32">
        <f>K143+K144+K145+K146</f>
        <v>24436.5</v>
      </c>
      <c r="L142" s="33">
        <f t="shared" ref="L142:L147" si="62">K142*100/F142</f>
        <v>58.303747816875195</v>
      </c>
      <c r="M142" s="13">
        <f t="shared" ref="M142:M147" si="63">K142*100/E142</f>
        <v>37.435944573385115</v>
      </c>
      <c r="N142" s="13">
        <f>K142*100/D142</f>
        <v>53.008627066472016</v>
      </c>
    </row>
    <row r="143" spans="1:14" ht="37.5" customHeight="1" x14ac:dyDescent="0.25">
      <c r="A143" s="34" t="s">
        <v>47</v>
      </c>
      <c r="B143" s="14"/>
      <c r="C143" s="35" t="s">
        <v>48</v>
      </c>
      <c r="D143" s="36">
        <v>46099.1</v>
      </c>
      <c r="E143" s="21">
        <f>G143+H143+I143+J143</f>
        <v>65275.5</v>
      </c>
      <c r="F143" s="16">
        <f t="shared" si="59"/>
        <v>41912.400000000001</v>
      </c>
      <c r="G143" s="36">
        <f>22671.5+30</f>
        <v>22701.5</v>
      </c>
      <c r="H143" s="36">
        <v>19210.900000000001</v>
      </c>
      <c r="I143" s="22">
        <v>11368.1</v>
      </c>
      <c r="J143" s="19">
        <v>11995</v>
      </c>
      <c r="K143" s="19">
        <v>24411.5</v>
      </c>
      <c r="L143" s="17">
        <f t="shared" si="62"/>
        <v>58.244099598209594</v>
      </c>
      <c r="M143" s="19">
        <f t="shared" si="63"/>
        <v>37.397645364646763</v>
      </c>
      <c r="N143" s="19">
        <f>K143*100/D143</f>
        <v>52.954396072808365</v>
      </c>
    </row>
    <row r="144" spans="1:14" ht="22.5" customHeight="1" x14ac:dyDescent="0.25">
      <c r="A144" s="34" t="s">
        <v>63</v>
      </c>
      <c r="B144" s="34"/>
      <c r="C144" s="37" t="s">
        <v>50</v>
      </c>
      <c r="D144" s="37"/>
      <c r="E144" s="21">
        <f t="shared" si="60"/>
        <v>0</v>
      </c>
      <c r="F144" s="16">
        <f>G144+H144+I144</f>
        <v>0</v>
      </c>
      <c r="G144" s="58"/>
      <c r="H144" s="58"/>
      <c r="I144" s="22"/>
      <c r="J144" s="19"/>
      <c r="K144" s="19"/>
      <c r="L144" s="17" t="e">
        <f t="shared" si="62"/>
        <v>#DIV/0!</v>
      </c>
      <c r="M144" s="19" t="e">
        <f t="shared" si="63"/>
        <v>#DIV/0!</v>
      </c>
      <c r="N144" s="19" t="e">
        <f>K144*100/D144</f>
        <v>#DIV/0!</v>
      </c>
    </row>
    <row r="145" spans="1:14" ht="54" customHeight="1" x14ac:dyDescent="0.25">
      <c r="A145" s="34" t="s">
        <v>53</v>
      </c>
      <c r="B145" s="40"/>
      <c r="C145" s="41" t="s">
        <v>54</v>
      </c>
      <c r="D145" s="37"/>
      <c r="E145" s="21">
        <f t="shared" si="60"/>
        <v>0</v>
      </c>
      <c r="F145" s="16">
        <f>G145+H145+I145</f>
        <v>0</v>
      </c>
      <c r="G145" s="58"/>
      <c r="H145" s="58"/>
      <c r="I145" s="22"/>
      <c r="J145" s="19"/>
      <c r="K145" s="19"/>
      <c r="L145" s="17" t="e">
        <f t="shared" si="62"/>
        <v>#DIV/0!</v>
      </c>
      <c r="M145" s="19" t="e">
        <f t="shared" si="63"/>
        <v>#DIV/0!</v>
      </c>
      <c r="N145" s="19" t="e">
        <f>K145*100/D145</f>
        <v>#DIV/0!</v>
      </c>
    </row>
    <row r="146" spans="1:14" ht="21" customHeight="1" x14ac:dyDescent="0.25">
      <c r="A146" s="34" t="s">
        <v>49</v>
      </c>
      <c r="B146" s="34"/>
      <c r="C146" s="37" t="s">
        <v>50</v>
      </c>
      <c r="D146" s="37"/>
      <c r="E146" s="21">
        <f t="shared" si="60"/>
        <v>0</v>
      </c>
      <c r="F146" s="16">
        <f>G146+H146+I146</f>
        <v>0</v>
      </c>
      <c r="G146" s="58"/>
      <c r="H146" s="58"/>
      <c r="I146" s="22"/>
      <c r="J146" s="19"/>
      <c r="K146" s="19">
        <v>25</v>
      </c>
      <c r="L146" s="17"/>
      <c r="M146" s="19"/>
      <c r="N146" s="19"/>
    </row>
    <row r="147" spans="1:14" ht="24.75" customHeight="1" x14ac:dyDescent="0.25">
      <c r="A147" s="26"/>
      <c r="B147" s="43"/>
      <c r="C147" s="44" t="s">
        <v>55</v>
      </c>
      <c r="D147" s="13">
        <f t="shared" ref="D147:J147" si="64">D142+D132</f>
        <v>56079.1</v>
      </c>
      <c r="E147" s="13">
        <f t="shared" si="64"/>
        <v>75255.5</v>
      </c>
      <c r="F147" s="13">
        <f t="shared" si="64"/>
        <v>46899.4</v>
      </c>
      <c r="G147" s="12">
        <f t="shared" si="64"/>
        <v>25194</v>
      </c>
      <c r="H147" s="12">
        <f t="shared" si="64"/>
        <v>21705.4</v>
      </c>
      <c r="I147" s="12">
        <f t="shared" si="64"/>
        <v>13863.6</v>
      </c>
      <c r="J147" s="13">
        <f t="shared" si="64"/>
        <v>14492.5</v>
      </c>
      <c r="K147" s="13">
        <f>K142+K132</f>
        <v>28804.400000000001</v>
      </c>
      <c r="L147" s="33">
        <f t="shared" si="62"/>
        <v>61.417416853946953</v>
      </c>
      <c r="M147" s="13">
        <f t="shared" si="63"/>
        <v>38.275474882234519</v>
      </c>
      <c r="N147" s="13">
        <f>K147*100/D147</f>
        <v>51.363877095031839</v>
      </c>
    </row>
    <row r="148" spans="1:14" x14ac:dyDescent="0.25">
      <c r="A148" s="184"/>
      <c r="B148" s="185"/>
      <c r="C148" s="185"/>
      <c r="D148" s="185"/>
      <c r="E148" s="185"/>
      <c r="F148" s="185"/>
      <c r="G148" s="185"/>
      <c r="H148" s="185"/>
      <c r="I148" s="185"/>
      <c r="J148" s="185"/>
      <c r="K148" s="185"/>
      <c r="L148" s="33"/>
      <c r="M148" s="13"/>
      <c r="N148" s="19"/>
    </row>
    <row r="149" spans="1:14" x14ac:dyDescent="0.25">
      <c r="A149" s="171" t="s">
        <v>66</v>
      </c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</row>
    <row r="150" spans="1:14" ht="17.25" customHeight="1" x14ac:dyDescent="0.25">
      <c r="A150" s="30" t="s">
        <v>17</v>
      </c>
      <c r="B150" s="30"/>
      <c r="C150" s="45" t="s">
        <v>18</v>
      </c>
      <c r="D150" s="33">
        <f t="shared" ref="D150:J150" si="65">D151+D154+D156+D158+D155+D159+D157+D160+D153+D152</f>
        <v>22876.9</v>
      </c>
      <c r="E150" s="33">
        <f t="shared" si="65"/>
        <v>23557</v>
      </c>
      <c r="F150" s="33">
        <f t="shared" si="65"/>
        <v>11576</v>
      </c>
      <c r="G150" s="33">
        <f t="shared" si="65"/>
        <v>5434.6</v>
      </c>
      <c r="H150" s="33">
        <f t="shared" si="65"/>
        <v>6141.4</v>
      </c>
      <c r="I150" s="33">
        <f t="shared" si="65"/>
        <v>6219.5</v>
      </c>
      <c r="J150" s="33">
        <f t="shared" si="65"/>
        <v>5761.5</v>
      </c>
      <c r="K150" s="33">
        <f>K151+K154+K156+K158+K155+K159+K157+K160+K153+K152</f>
        <v>10235.400000000001</v>
      </c>
      <c r="L150" s="33">
        <f t="shared" ref="L150:L156" si="66">K150*100/F150</f>
        <v>88.419143054595722</v>
      </c>
      <c r="M150" s="13">
        <f t="shared" ref="M150:M156" si="67">K150*100/E150</f>
        <v>43.44950545485419</v>
      </c>
      <c r="N150" s="13">
        <f t="shared" ref="N150:N156" si="68">K150*100/D150</f>
        <v>44.741201823673663</v>
      </c>
    </row>
    <row r="151" spans="1:14" ht="18" customHeight="1" x14ac:dyDescent="0.25">
      <c r="A151" s="14" t="s">
        <v>19</v>
      </c>
      <c r="B151" s="14"/>
      <c r="C151" s="15" t="s">
        <v>20</v>
      </c>
      <c r="D151" s="21">
        <v>14100</v>
      </c>
      <c r="E151" s="36">
        <f>G151+H151+I151+J151</f>
        <v>14113.199999999999</v>
      </c>
      <c r="F151" s="16">
        <f t="shared" ref="F151:F164" si="69">G151+H151</f>
        <v>6713.2</v>
      </c>
      <c r="G151" s="36">
        <v>3250</v>
      </c>
      <c r="H151" s="36">
        <v>3463.2</v>
      </c>
      <c r="I151" s="22">
        <v>4050.6</v>
      </c>
      <c r="J151" s="19">
        <v>3349.4</v>
      </c>
      <c r="K151" s="19">
        <v>6065.5</v>
      </c>
      <c r="L151" s="17">
        <f t="shared" si="66"/>
        <v>90.351844127986652</v>
      </c>
      <c r="M151" s="19">
        <f t="shared" si="67"/>
        <v>42.977496244650403</v>
      </c>
      <c r="N151" s="19">
        <f t="shared" si="68"/>
        <v>43.0177304964539</v>
      </c>
    </row>
    <row r="152" spans="1:14" ht="44.25" customHeight="1" x14ac:dyDescent="0.25">
      <c r="A152" s="14" t="s">
        <v>21</v>
      </c>
      <c r="B152" s="14"/>
      <c r="C152" s="20" t="s">
        <v>22</v>
      </c>
      <c r="D152" s="21">
        <v>6790.4</v>
      </c>
      <c r="E152" s="36">
        <f>G152+H152+I152+J152</f>
        <v>6790.4</v>
      </c>
      <c r="F152" s="16">
        <f t="shared" si="69"/>
        <v>3397.2</v>
      </c>
      <c r="G152" s="36">
        <v>1789.6</v>
      </c>
      <c r="H152" s="36">
        <v>1607.6</v>
      </c>
      <c r="I152" s="22">
        <v>1722.7</v>
      </c>
      <c r="J152" s="19">
        <v>1670.5</v>
      </c>
      <c r="K152" s="19">
        <v>2960.3</v>
      </c>
      <c r="L152" s="17">
        <f t="shared" si="66"/>
        <v>87.139408924997056</v>
      </c>
      <c r="M152" s="19">
        <f t="shared" si="67"/>
        <v>43.595369934024511</v>
      </c>
      <c r="N152" s="19">
        <f t="shared" si="68"/>
        <v>43.595369934024511</v>
      </c>
    </row>
    <row r="153" spans="1:14" ht="19.5" customHeight="1" x14ac:dyDescent="0.25">
      <c r="A153" s="14" t="s">
        <v>23</v>
      </c>
      <c r="B153" s="14"/>
      <c r="C153" s="20" t="s">
        <v>24</v>
      </c>
      <c r="D153" s="21">
        <v>5</v>
      </c>
      <c r="E153" s="36">
        <f t="shared" ref="E153:E164" si="70">G153+H153+I153+J153</f>
        <v>84.4</v>
      </c>
      <c r="F153" s="16">
        <f t="shared" si="69"/>
        <v>82.2</v>
      </c>
      <c r="G153" s="36">
        <v>1.3</v>
      </c>
      <c r="H153" s="36">
        <v>80.900000000000006</v>
      </c>
      <c r="I153" s="22">
        <v>1</v>
      </c>
      <c r="J153" s="19">
        <v>1.2</v>
      </c>
      <c r="K153" s="19">
        <v>91.2</v>
      </c>
      <c r="L153" s="17">
        <f t="shared" si="66"/>
        <v>110.94890510948905</v>
      </c>
      <c r="M153" s="19">
        <f t="shared" si="67"/>
        <v>108.05687203791469</v>
      </c>
      <c r="N153" s="19">
        <f t="shared" si="68"/>
        <v>1824</v>
      </c>
    </row>
    <row r="154" spans="1:14" ht="15.75" customHeight="1" x14ac:dyDescent="0.25">
      <c r="A154" s="14" t="s">
        <v>25</v>
      </c>
      <c r="B154" s="14"/>
      <c r="C154" s="20" t="s">
        <v>26</v>
      </c>
      <c r="D154" s="21">
        <v>1658.2</v>
      </c>
      <c r="E154" s="36">
        <f t="shared" si="70"/>
        <v>1658.2</v>
      </c>
      <c r="F154" s="16">
        <f t="shared" si="69"/>
        <v>641.29999999999995</v>
      </c>
      <c r="G154" s="36">
        <v>314.2</v>
      </c>
      <c r="H154" s="36">
        <v>327.10000000000002</v>
      </c>
      <c r="I154" s="22">
        <v>364.7</v>
      </c>
      <c r="J154" s="19">
        <v>652.20000000000005</v>
      </c>
      <c r="K154" s="19">
        <v>559</v>
      </c>
      <c r="L154" s="17">
        <f t="shared" si="66"/>
        <v>87.166692655543429</v>
      </c>
      <c r="M154" s="19">
        <f t="shared" si="67"/>
        <v>33.711253166083708</v>
      </c>
      <c r="N154" s="19">
        <f t="shared" si="68"/>
        <v>33.711253166083708</v>
      </c>
    </row>
    <row r="155" spans="1:14" ht="16.5" customHeight="1" x14ac:dyDescent="0.25">
      <c r="A155" s="14" t="s">
        <v>27</v>
      </c>
      <c r="B155" s="14"/>
      <c r="C155" s="20" t="s">
        <v>28</v>
      </c>
      <c r="D155" s="21">
        <v>67</v>
      </c>
      <c r="E155" s="36">
        <f t="shared" si="70"/>
        <v>67</v>
      </c>
      <c r="F155" s="16">
        <f t="shared" si="69"/>
        <v>32</v>
      </c>
      <c r="G155" s="36">
        <v>18.3</v>
      </c>
      <c r="H155" s="36">
        <v>13.7</v>
      </c>
      <c r="I155" s="22">
        <v>18.899999999999999</v>
      </c>
      <c r="J155" s="19">
        <v>16.100000000000001</v>
      </c>
      <c r="K155" s="19">
        <v>52</v>
      </c>
      <c r="L155" s="17">
        <f t="shared" si="66"/>
        <v>162.5</v>
      </c>
      <c r="M155" s="19">
        <f t="shared" si="67"/>
        <v>77.611940298507463</v>
      </c>
      <c r="N155" s="19">
        <f t="shared" si="68"/>
        <v>77.611940298507463</v>
      </c>
    </row>
    <row r="156" spans="1:14" ht="45" customHeight="1" x14ac:dyDescent="0.25">
      <c r="A156" s="23" t="s">
        <v>31</v>
      </c>
      <c r="B156" s="23"/>
      <c r="C156" s="20" t="s">
        <v>32</v>
      </c>
      <c r="D156" s="21">
        <v>256.3</v>
      </c>
      <c r="E156" s="36">
        <f t="shared" si="70"/>
        <v>256.29999999999995</v>
      </c>
      <c r="F156" s="16">
        <f t="shared" si="69"/>
        <v>122.6</v>
      </c>
      <c r="G156" s="36">
        <v>61.2</v>
      </c>
      <c r="H156" s="36">
        <v>61.4</v>
      </c>
      <c r="I156" s="22">
        <v>61.6</v>
      </c>
      <c r="J156" s="19">
        <v>72.099999999999994</v>
      </c>
      <c r="K156" s="19">
        <v>29.6</v>
      </c>
      <c r="L156" s="17">
        <f t="shared" si="66"/>
        <v>24.143556280587276</v>
      </c>
      <c r="M156" s="19">
        <f t="shared" si="67"/>
        <v>11.548966055403826</v>
      </c>
      <c r="N156" s="19">
        <f t="shared" si="68"/>
        <v>11.548966055403824</v>
      </c>
    </row>
    <row r="157" spans="1:14" ht="33" customHeight="1" x14ac:dyDescent="0.25">
      <c r="A157" s="25" t="s">
        <v>35</v>
      </c>
      <c r="B157" s="25"/>
      <c r="C157" s="20" t="s">
        <v>36</v>
      </c>
      <c r="D157" s="21"/>
      <c r="E157" s="36">
        <f t="shared" si="70"/>
        <v>500</v>
      </c>
      <c r="F157" s="16">
        <f t="shared" si="69"/>
        <v>500</v>
      </c>
      <c r="G157" s="36"/>
      <c r="H157" s="36">
        <v>500</v>
      </c>
      <c r="I157" s="22"/>
      <c r="J157" s="19"/>
      <c r="K157" s="19">
        <v>390.3</v>
      </c>
      <c r="L157" s="17">
        <f>K157*100/F157</f>
        <v>78.06</v>
      </c>
      <c r="M157" s="19">
        <f>K157*100/E157</f>
        <v>78.06</v>
      </c>
      <c r="N157" s="19"/>
    </row>
    <row r="158" spans="1:14" ht="29.25" customHeight="1" x14ac:dyDescent="0.25">
      <c r="A158" s="24" t="s">
        <v>37</v>
      </c>
      <c r="B158" s="24"/>
      <c r="C158" s="20" t="s">
        <v>38</v>
      </c>
      <c r="D158" s="21"/>
      <c r="E158" s="36">
        <f t="shared" si="70"/>
        <v>0</v>
      </c>
      <c r="F158" s="16">
        <f t="shared" si="69"/>
        <v>0</v>
      </c>
      <c r="G158" s="36"/>
      <c r="H158" s="36"/>
      <c r="I158" s="22"/>
      <c r="J158" s="19"/>
      <c r="K158" s="19"/>
      <c r="L158" s="17" t="e">
        <f>K158*100/F158</f>
        <v>#DIV/0!</v>
      </c>
      <c r="M158" s="19" t="e">
        <f>K158*100/E158</f>
        <v>#DIV/0!</v>
      </c>
      <c r="N158" s="19"/>
    </row>
    <row r="159" spans="1:14" ht="20.25" customHeight="1" x14ac:dyDescent="0.25">
      <c r="A159" s="26" t="s">
        <v>41</v>
      </c>
      <c r="B159" s="26"/>
      <c r="C159" s="20" t="s">
        <v>42</v>
      </c>
      <c r="D159" s="21"/>
      <c r="E159" s="36">
        <f t="shared" si="70"/>
        <v>87.5</v>
      </c>
      <c r="F159" s="16">
        <f t="shared" si="69"/>
        <v>87.5</v>
      </c>
      <c r="G159" s="36"/>
      <c r="H159" s="36">
        <v>87.5</v>
      </c>
      <c r="I159" s="22"/>
      <c r="J159" s="19"/>
      <c r="K159" s="19">
        <v>87.5</v>
      </c>
      <c r="L159" s="17">
        <f>K159*100/F159</f>
        <v>100</v>
      </c>
      <c r="M159" s="19">
        <f>K159*100/E159</f>
        <v>100</v>
      </c>
      <c r="N159" s="19"/>
    </row>
    <row r="160" spans="1:14" ht="15.75" customHeight="1" x14ac:dyDescent="0.25">
      <c r="A160" s="24" t="s">
        <v>43</v>
      </c>
      <c r="B160" s="46"/>
      <c r="C160" s="29" t="s">
        <v>44</v>
      </c>
      <c r="D160" s="21"/>
      <c r="E160" s="36">
        <f t="shared" si="70"/>
        <v>0</v>
      </c>
      <c r="F160" s="16">
        <f t="shared" si="69"/>
        <v>0</v>
      </c>
      <c r="G160" s="36"/>
      <c r="H160" s="36"/>
      <c r="I160" s="22"/>
      <c r="J160" s="19"/>
      <c r="K160" s="19">
        <v>0</v>
      </c>
      <c r="L160" s="33"/>
      <c r="M160" s="13"/>
      <c r="N160" s="19"/>
    </row>
    <row r="161" spans="1:14" ht="24.75" customHeight="1" x14ac:dyDescent="0.25">
      <c r="A161" s="30" t="s">
        <v>45</v>
      </c>
      <c r="B161" s="30"/>
      <c r="C161" s="31" t="s">
        <v>46</v>
      </c>
      <c r="D161" s="32">
        <f>D162+D163+D164</f>
        <v>29090.1</v>
      </c>
      <c r="E161" s="32">
        <f t="shared" ref="E161:J161" si="71">E162+E163+E164</f>
        <v>47445.8</v>
      </c>
      <c r="F161" s="32">
        <f t="shared" si="71"/>
        <v>33539.800000000003</v>
      </c>
      <c r="G161" s="32">
        <f t="shared" si="71"/>
        <v>21775.899999999998</v>
      </c>
      <c r="H161" s="32">
        <f t="shared" si="71"/>
        <v>11763.9</v>
      </c>
      <c r="I161" s="32">
        <f t="shared" si="71"/>
        <v>7450.9</v>
      </c>
      <c r="J161" s="32">
        <f t="shared" si="71"/>
        <v>6455.1</v>
      </c>
      <c r="K161" s="32">
        <f>K162+K163+K164</f>
        <v>14631.699999999999</v>
      </c>
      <c r="L161" s="33">
        <f>K161*100/F161</f>
        <v>43.624887447152332</v>
      </c>
      <c r="M161" s="13">
        <f>K161*100/E161</f>
        <v>30.838767604297956</v>
      </c>
      <c r="N161" s="13">
        <f>K161*100/D161</f>
        <v>50.297867659444279</v>
      </c>
    </row>
    <row r="162" spans="1:14" ht="40.5" customHeight="1" x14ac:dyDescent="0.25">
      <c r="A162" s="34" t="s">
        <v>47</v>
      </c>
      <c r="B162" s="14"/>
      <c r="C162" s="35" t="s">
        <v>48</v>
      </c>
      <c r="D162" s="36">
        <v>29090.1</v>
      </c>
      <c r="E162" s="36">
        <f t="shared" si="70"/>
        <v>47916.5</v>
      </c>
      <c r="F162" s="16">
        <f t="shared" si="69"/>
        <v>34010.5</v>
      </c>
      <c r="G162" s="36">
        <f>22182.5+64.1</f>
        <v>22246.6</v>
      </c>
      <c r="H162" s="36">
        <v>11763.9</v>
      </c>
      <c r="I162" s="22">
        <v>7450.9</v>
      </c>
      <c r="J162" s="19">
        <v>6455.1</v>
      </c>
      <c r="K162" s="19">
        <v>15102.4</v>
      </c>
      <c r="L162" s="17">
        <f>K162*100/F162</f>
        <v>44.40511018656003</v>
      </c>
      <c r="M162" s="19">
        <f>K162*100/E162</f>
        <v>31.518161802301922</v>
      </c>
      <c r="N162" s="19">
        <f>K162*100/D162</f>
        <v>51.915943912190059</v>
      </c>
    </row>
    <row r="163" spans="1:14" ht="16.5" customHeight="1" x14ac:dyDescent="0.25">
      <c r="A163" s="34" t="s">
        <v>49</v>
      </c>
      <c r="B163" s="34"/>
      <c r="C163" s="37" t="s">
        <v>50</v>
      </c>
      <c r="D163" s="37"/>
      <c r="E163" s="36">
        <f t="shared" si="70"/>
        <v>0</v>
      </c>
      <c r="F163" s="16">
        <f t="shared" si="69"/>
        <v>0</v>
      </c>
      <c r="G163" s="36"/>
      <c r="H163" s="36"/>
      <c r="I163" s="22"/>
      <c r="J163" s="19"/>
      <c r="K163" s="19"/>
      <c r="L163" s="17" t="e">
        <f>K163*100/F163</f>
        <v>#DIV/0!</v>
      </c>
      <c r="M163" s="19" t="e">
        <f>K163*100/E163</f>
        <v>#DIV/0!</v>
      </c>
      <c r="N163" s="19"/>
    </row>
    <row r="164" spans="1:14" ht="54.75" customHeight="1" x14ac:dyDescent="0.25">
      <c r="A164" s="34" t="s">
        <v>53</v>
      </c>
      <c r="B164" s="40"/>
      <c r="C164" s="41" t="s">
        <v>54</v>
      </c>
      <c r="D164" s="37"/>
      <c r="E164" s="36">
        <f t="shared" si="70"/>
        <v>-470.7</v>
      </c>
      <c r="F164" s="16">
        <f t="shared" si="69"/>
        <v>-470.7</v>
      </c>
      <c r="G164" s="36">
        <v>-470.7</v>
      </c>
      <c r="H164" s="36"/>
      <c r="I164" s="22"/>
      <c r="J164" s="19"/>
      <c r="K164" s="19">
        <v>-470.7</v>
      </c>
      <c r="L164" s="17">
        <f>K164*100/F164</f>
        <v>100</v>
      </c>
      <c r="M164" s="19">
        <f>K164*100/E164</f>
        <v>100</v>
      </c>
      <c r="N164" s="19"/>
    </row>
    <row r="165" spans="1:14" ht="21" customHeight="1" x14ac:dyDescent="0.25">
      <c r="A165" s="26"/>
      <c r="B165" s="43"/>
      <c r="C165" s="44" t="s">
        <v>55</v>
      </c>
      <c r="D165" s="13">
        <f t="shared" ref="D165:J165" si="72">D161+D150</f>
        <v>51967</v>
      </c>
      <c r="E165" s="13">
        <f t="shared" si="72"/>
        <v>71002.8</v>
      </c>
      <c r="F165" s="13">
        <f t="shared" si="72"/>
        <v>45115.8</v>
      </c>
      <c r="G165" s="13">
        <f t="shared" si="72"/>
        <v>27210.5</v>
      </c>
      <c r="H165" s="13">
        <f t="shared" si="72"/>
        <v>17905.3</v>
      </c>
      <c r="I165" s="13">
        <f t="shared" si="72"/>
        <v>13670.4</v>
      </c>
      <c r="J165" s="13">
        <f t="shared" si="72"/>
        <v>12216.6</v>
      </c>
      <c r="K165" s="13">
        <f>K161+K150</f>
        <v>24867.1</v>
      </c>
      <c r="L165" s="33">
        <f>K165*100/F165</f>
        <v>55.118384246760556</v>
      </c>
      <c r="M165" s="13">
        <f>K165*100/E165</f>
        <v>35.02270333000952</v>
      </c>
      <c r="N165" s="13">
        <f>K165*100/D165</f>
        <v>47.851713587468971</v>
      </c>
    </row>
    <row r="166" spans="1:14" x14ac:dyDescent="0.25">
      <c r="A166" s="181"/>
      <c r="B166" s="182"/>
      <c r="C166" s="182"/>
      <c r="D166" s="182"/>
      <c r="E166" s="182"/>
      <c r="F166" s="182"/>
      <c r="G166" s="182"/>
      <c r="H166" s="182"/>
      <c r="I166" s="182"/>
      <c r="J166" s="182"/>
      <c r="K166" s="182"/>
      <c r="L166" s="33"/>
      <c r="M166" s="13"/>
      <c r="N166" s="19"/>
    </row>
    <row r="167" spans="1:14" x14ac:dyDescent="0.25">
      <c r="A167" s="171" t="s">
        <v>67</v>
      </c>
      <c r="B167" s="172"/>
      <c r="C167" s="172"/>
      <c r="D167" s="172"/>
      <c r="E167" s="172"/>
      <c r="F167" s="172"/>
      <c r="G167" s="172"/>
      <c r="H167" s="172"/>
      <c r="I167" s="172"/>
      <c r="J167" s="172"/>
      <c r="K167" s="172"/>
      <c r="L167" s="172"/>
      <c r="M167" s="172"/>
      <c r="N167" s="172"/>
    </row>
    <row r="168" spans="1:14" ht="18" customHeight="1" x14ac:dyDescent="0.25">
      <c r="A168" s="30" t="s">
        <v>17</v>
      </c>
      <c r="B168" s="30"/>
      <c r="C168" s="45" t="s">
        <v>18</v>
      </c>
      <c r="D168" s="33">
        <f t="shared" ref="D168:J168" si="73">D169+D172+D173+D174+D176+D177+D178+D175+D170+D171</f>
        <v>7424.0999999999995</v>
      </c>
      <c r="E168" s="33">
        <f t="shared" si="73"/>
        <v>7424.0999999999995</v>
      </c>
      <c r="F168" s="33">
        <f t="shared" si="73"/>
        <v>3340</v>
      </c>
      <c r="G168" s="33">
        <f t="shared" si="73"/>
        <v>1540.9</v>
      </c>
      <c r="H168" s="33">
        <f t="shared" si="73"/>
        <v>1799.1</v>
      </c>
      <c r="I168" s="33">
        <f t="shared" si="73"/>
        <v>1665.6999999999998</v>
      </c>
      <c r="J168" s="33">
        <f t="shared" si="73"/>
        <v>2418.3999999999996</v>
      </c>
      <c r="K168" s="33">
        <f>K169+K172+K173+K174+K176+K177+K178+K175+K170+K171+0.1</f>
        <v>2657.3999999999996</v>
      </c>
      <c r="L168" s="33">
        <f>K168*100/F168</f>
        <v>79.562874251496993</v>
      </c>
      <c r="M168" s="13">
        <f>K168*100/E168</f>
        <v>35.794237685375997</v>
      </c>
      <c r="N168" s="13">
        <f>K168*100/D168</f>
        <v>35.794237685375997</v>
      </c>
    </row>
    <row r="169" spans="1:14" ht="18.75" customHeight="1" x14ac:dyDescent="0.25">
      <c r="A169" s="14" t="s">
        <v>19</v>
      </c>
      <c r="B169" s="14"/>
      <c r="C169" s="15" t="s">
        <v>20</v>
      </c>
      <c r="D169" s="21">
        <v>3000</v>
      </c>
      <c r="E169" s="36">
        <f>G169+H169+I169+J169</f>
        <v>3000</v>
      </c>
      <c r="F169" s="16">
        <f t="shared" ref="F169:F180" si="74">G169+H169</f>
        <v>1521.7</v>
      </c>
      <c r="G169" s="21">
        <v>730</v>
      </c>
      <c r="H169" s="21">
        <v>791.7</v>
      </c>
      <c r="I169" s="22">
        <v>658.3</v>
      </c>
      <c r="J169" s="19">
        <v>820</v>
      </c>
      <c r="K169" s="19">
        <v>1042.0999999999999</v>
      </c>
      <c r="L169" s="17">
        <f>K169*100/F169</f>
        <v>68.482618124466043</v>
      </c>
      <c r="M169" s="19">
        <f>K169*100/E169</f>
        <v>34.736666666666665</v>
      </c>
      <c r="N169" s="19">
        <f>K169*100/D169</f>
        <v>34.736666666666665</v>
      </c>
    </row>
    <row r="170" spans="1:14" ht="45" customHeight="1" x14ac:dyDescent="0.25">
      <c r="A170" s="14" t="s">
        <v>21</v>
      </c>
      <c r="B170" s="14"/>
      <c r="C170" s="20" t="s">
        <v>22</v>
      </c>
      <c r="D170" s="21">
        <v>2791.2</v>
      </c>
      <c r="E170" s="36">
        <f>G170+H170+I170+J170</f>
        <v>2791.2</v>
      </c>
      <c r="F170" s="16">
        <f t="shared" si="74"/>
        <v>1395.6</v>
      </c>
      <c r="G170" s="21">
        <v>697.8</v>
      </c>
      <c r="H170" s="21">
        <v>697.8</v>
      </c>
      <c r="I170" s="22">
        <v>697.8</v>
      </c>
      <c r="J170" s="19">
        <v>697.8</v>
      </c>
      <c r="K170" s="19">
        <v>1216.8</v>
      </c>
      <c r="L170" s="17">
        <f>K170*100/F170</f>
        <v>87.18830610490113</v>
      </c>
      <c r="M170" s="19">
        <f>K170*100/E170</f>
        <v>43.594153052450565</v>
      </c>
      <c r="N170" s="19">
        <f>K170*100/D170</f>
        <v>43.594153052450565</v>
      </c>
    </row>
    <row r="171" spans="1:14" ht="21" customHeight="1" x14ac:dyDescent="0.25">
      <c r="A171" s="14" t="s">
        <v>23</v>
      </c>
      <c r="B171" s="14"/>
      <c r="C171" s="20" t="s">
        <v>24</v>
      </c>
      <c r="D171" s="21">
        <v>0</v>
      </c>
      <c r="E171" s="36">
        <f>G171+H171+I171+J171</f>
        <v>0</v>
      </c>
      <c r="F171" s="16">
        <f t="shared" si="74"/>
        <v>0</v>
      </c>
      <c r="G171" s="21"/>
      <c r="H171" s="21"/>
      <c r="I171" s="22"/>
      <c r="J171" s="19"/>
      <c r="K171" s="19">
        <v>8.9</v>
      </c>
      <c r="L171" s="17"/>
      <c r="M171" s="19"/>
      <c r="N171" s="19"/>
    </row>
    <row r="172" spans="1:14" ht="21" customHeight="1" x14ac:dyDescent="0.25">
      <c r="A172" s="14" t="s">
        <v>25</v>
      </c>
      <c r="B172" s="14"/>
      <c r="C172" s="20" t="s">
        <v>26</v>
      </c>
      <c r="D172" s="21">
        <v>818.5</v>
      </c>
      <c r="E172" s="36">
        <f>G172+H172+I172+J172</f>
        <v>818.5</v>
      </c>
      <c r="F172" s="16">
        <f t="shared" si="74"/>
        <v>106</v>
      </c>
      <c r="G172" s="21"/>
      <c r="H172" s="21">
        <v>106</v>
      </c>
      <c r="I172" s="22">
        <v>106</v>
      </c>
      <c r="J172" s="19">
        <v>606.5</v>
      </c>
      <c r="K172" s="19">
        <v>147.1</v>
      </c>
      <c r="L172" s="17"/>
      <c r="M172" s="19">
        <f t="shared" ref="M172:M177" si="75">K172*100/E172</f>
        <v>17.971899816737935</v>
      </c>
      <c r="N172" s="19">
        <f>K172*100/D172</f>
        <v>17.971899816737935</v>
      </c>
    </row>
    <row r="173" spans="1:14" ht="18.75" customHeight="1" x14ac:dyDescent="0.25">
      <c r="A173" s="14" t="s">
        <v>27</v>
      </c>
      <c r="B173" s="14"/>
      <c r="C173" s="20" t="s">
        <v>28</v>
      </c>
      <c r="D173" s="21">
        <v>8</v>
      </c>
      <c r="E173" s="36">
        <f t="shared" ref="E173:E180" si="76">G173+H173+I173+J173</f>
        <v>8</v>
      </c>
      <c r="F173" s="16">
        <f t="shared" si="74"/>
        <v>4</v>
      </c>
      <c r="G173" s="21">
        <v>2</v>
      </c>
      <c r="H173" s="21">
        <v>2</v>
      </c>
      <c r="I173" s="22">
        <v>2</v>
      </c>
      <c r="J173" s="19">
        <v>2</v>
      </c>
      <c r="K173" s="19">
        <v>5.3</v>
      </c>
      <c r="L173" s="17">
        <f>K173*100/F173</f>
        <v>132.5</v>
      </c>
      <c r="M173" s="19">
        <f t="shared" si="75"/>
        <v>66.25</v>
      </c>
      <c r="N173" s="19">
        <f>K173*100/D173</f>
        <v>66.25</v>
      </c>
    </row>
    <row r="174" spans="1:14" ht="42.75" customHeight="1" x14ac:dyDescent="0.25">
      <c r="A174" s="23" t="s">
        <v>31</v>
      </c>
      <c r="B174" s="23"/>
      <c r="C174" s="20" t="s">
        <v>32</v>
      </c>
      <c r="D174" s="21">
        <v>806.4</v>
      </c>
      <c r="E174" s="36">
        <f t="shared" si="76"/>
        <v>806.4</v>
      </c>
      <c r="F174" s="16">
        <f t="shared" si="74"/>
        <v>312.7</v>
      </c>
      <c r="G174" s="21">
        <v>111.1</v>
      </c>
      <c r="H174" s="21">
        <v>201.6</v>
      </c>
      <c r="I174" s="22">
        <v>201.6</v>
      </c>
      <c r="J174" s="19">
        <v>292.10000000000002</v>
      </c>
      <c r="K174" s="19">
        <v>237.1</v>
      </c>
      <c r="L174" s="17">
        <f>K174*100/F174</f>
        <v>75.823472977294529</v>
      </c>
      <c r="M174" s="19">
        <f t="shared" si="75"/>
        <v>29.402281746031747</v>
      </c>
      <c r="N174" s="19">
        <f>K174*100/D174</f>
        <v>29.402281746031747</v>
      </c>
    </row>
    <row r="175" spans="1:14" ht="29.25" customHeight="1" x14ac:dyDescent="0.25">
      <c r="A175" s="25" t="s">
        <v>35</v>
      </c>
      <c r="B175" s="25"/>
      <c r="C175" s="20" t="s">
        <v>36</v>
      </c>
      <c r="D175" s="21"/>
      <c r="E175" s="36">
        <f t="shared" si="76"/>
        <v>0</v>
      </c>
      <c r="F175" s="16">
        <f t="shared" si="74"/>
        <v>0</v>
      </c>
      <c r="G175" s="21"/>
      <c r="H175" s="21"/>
      <c r="I175" s="22"/>
      <c r="J175" s="19"/>
      <c r="K175" s="19"/>
      <c r="L175" s="17" t="e">
        <f>K175*100/F175</f>
        <v>#DIV/0!</v>
      </c>
      <c r="M175" s="19" t="e">
        <f t="shared" si="75"/>
        <v>#DIV/0!</v>
      </c>
      <c r="N175" s="19"/>
    </row>
    <row r="176" spans="1:14" ht="29.25" customHeight="1" x14ac:dyDescent="0.25">
      <c r="A176" s="24" t="s">
        <v>37</v>
      </c>
      <c r="B176" s="24"/>
      <c r="C176" s="20" t="s">
        <v>38</v>
      </c>
      <c r="D176" s="21"/>
      <c r="E176" s="36">
        <f t="shared" si="76"/>
        <v>0</v>
      </c>
      <c r="F176" s="16">
        <f t="shared" si="74"/>
        <v>0</v>
      </c>
      <c r="G176" s="21"/>
      <c r="H176" s="21"/>
      <c r="I176" s="22"/>
      <c r="J176" s="19"/>
      <c r="K176" s="19"/>
      <c r="L176" s="17" t="e">
        <f>K176*100/F176</f>
        <v>#DIV/0!</v>
      </c>
      <c r="M176" s="19" t="e">
        <f t="shared" si="75"/>
        <v>#DIV/0!</v>
      </c>
      <c r="N176" s="19"/>
    </row>
    <row r="177" spans="1:14" ht="19.5" customHeight="1" x14ac:dyDescent="0.25">
      <c r="A177" s="26" t="s">
        <v>41</v>
      </c>
      <c r="B177" s="26"/>
      <c r="C177" s="20" t="s">
        <v>42</v>
      </c>
      <c r="D177" s="21"/>
      <c r="E177" s="36">
        <f t="shared" si="76"/>
        <v>0</v>
      </c>
      <c r="F177" s="16">
        <f t="shared" si="74"/>
        <v>0</v>
      </c>
      <c r="G177" s="21"/>
      <c r="H177" s="21"/>
      <c r="I177" s="22"/>
      <c r="J177" s="19"/>
      <c r="K177" s="19"/>
      <c r="L177" s="17" t="e">
        <f>K177*100/F177</f>
        <v>#DIV/0!</v>
      </c>
      <c r="M177" s="19" t="e">
        <f t="shared" si="75"/>
        <v>#DIV/0!</v>
      </c>
      <c r="N177" s="19"/>
    </row>
    <row r="178" spans="1:14" ht="24.75" customHeight="1" x14ac:dyDescent="0.25">
      <c r="A178" s="50" t="s">
        <v>43</v>
      </c>
      <c r="B178" s="28"/>
      <c r="C178" s="29" t="s">
        <v>44</v>
      </c>
      <c r="D178" s="21"/>
      <c r="E178" s="36">
        <f t="shared" si="76"/>
        <v>0</v>
      </c>
      <c r="F178" s="16">
        <f t="shared" si="74"/>
        <v>0</v>
      </c>
      <c r="G178" s="21"/>
      <c r="H178" s="21"/>
      <c r="I178" s="22"/>
      <c r="J178" s="19"/>
      <c r="K178" s="19"/>
      <c r="L178" s="33"/>
      <c r="M178" s="13"/>
      <c r="N178" s="19"/>
    </row>
    <row r="179" spans="1:14" ht="23.25" customHeight="1" x14ac:dyDescent="0.25">
      <c r="A179" s="30" t="s">
        <v>45</v>
      </c>
      <c r="B179" s="30"/>
      <c r="C179" s="31" t="s">
        <v>46</v>
      </c>
      <c r="D179" s="32">
        <f t="shared" ref="D179:K179" si="77">D180+D181</f>
        <v>28988.5</v>
      </c>
      <c r="E179" s="32">
        <f t="shared" si="77"/>
        <v>32094</v>
      </c>
      <c r="F179" s="61">
        <f t="shared" si="77"/>
        <v>16399.599999999999</v>
      </c>
      <c r="G179" s="61">
        <f t="shared" si="77"/>
        <v>7376</v>
      </c>
      <c r="H179" s="61">
        <f t="shared" si="77"/>
        <v>9023.6</v>
      </c>
      <c r="I179" s="32">
        <f t="shared" si="77"/>
        <v>7811.8</v>
      </c>
      <c r="J179" s="32">
        <f t="shared" si="77"/>
        <v>7882.6</v>
      </c>
      <c r="K179" s="32">
        <f t="shared" si="77"/>
        <v>12661.2</v>
      </c>
      <c r="L179" s="33">
        <f>K179*100/F179</f>
        <v>77.204322056635533</v>
      </c>
      <c r="M179" s="13">
        <f>K179*100/E179</f>
        <v>39.450364554122267</v>
      </c>
      <c r="N179" s="13">
        <f>K179*100/D179</f>
        <v>43.676630387912446</v>
      </c>
    </row>
    <row r="180" spans="1:14" ht="42" customHeight="1" x14ac:dyDescent="0.25">
      <c r="A180" s="34" t="s">
        <v>47</v>
      </c>
      <c r="B180" s="14"/>
      <c r="C180" s="35" t="s">
        <v>48</v>
      </c>
      <c r="D180" s="36">
        <v>28988.5</v>
      </c>
      <c r="E180" s="36">
        <f t="shared" si="76"/>
        <v>32094</v>
      </c>
      <c r="F180" s="16">
        <f t="shared" si="74"/>
        <v>16399.599999999999</v>
      </c>
      <c r="G180" s="21">
        <f>7246+130</f>
        <v>7376</v>
      </c>
      <c r="H180" s="21">
        <v>9023.6</v>
      </c>
      <c r="I180" s="22">
        <v>7811.8</v>
      </c>
      <c r="J180" s="19">
        <v>7882.6</v>
      </c>
      <c r="K180" s="19">
        <v>12661.2</v>
      </c>
      <c r="L180" s="17">
        <f>K180*100/F180</f>
        <v>77.204322056635533</v>
      </c>
      <c r="M180" s="19">
        <f>K180*100/E180</f>
        <v>39.450364554122267</v>
      </c>
      <c r="N180" s="19">
        <f>K180*100/D180</f>
        <v>43.676630387912446</v>
      </c>
    </row>
    <row r="181" spans="1:14" ht="18" customHeight="1" x14ac:dyDescent="0.25">
      <c r="A181" s="34" t="s">
        <v>63</v>
      </c>
      <c r="B181" s="34"/>
      <c r="C181" s="37" t="s">
        <v>50</v>
      </c>
      <c r="D181" s="38"/>
      <c r="E181" s="36">
        <f>G181+H181+I181+J181</f>
        <v>0</v>
      </c>
      <c r="F181" s="16">
        <f>G181+H181</f>
        <v>0</v>
      </c>
      <c r="G181" s="38"/>
      <c r="H181" s="38"/>
      <c r="I181" s="22"/>
      <c r="J181" s="19"/>
      <c r="K181" s="19"/>
      <c r="L181" s="17"/>
      <c r="M181" s="19"/>
      <c r="N181" s="19"/>
    </row>
    <row r="182" spans="1:14" ht="18" customHeight="1" x14ac:dyDescent="0.25">
      <c r="A182" s="26"/>
      <c r="B182" s="43"/>
      <c r="C182" s="44" t="s">
        <v>55</v>
      </c>
      <c r="D182" s="13">
        <f t="shared" ref="D182:K182" si="78">D179+D168</f>
        <v>36412.6</v>
      </c>
      <c r="E182" s="13">
        <f t="shared" si="78"/>
        <v>39518.1</v>
      </c>
      <c r="F182" s="13">
        <f t="shared" si="78"/>
        <v>19739.599999999999</v>
      </c>
      <c r="G182" s="13">
        <f t="shared" si="78"/>
        <v>8916.9</v>
      </c>
      <c r="H182" s="13">
        <f t="shared" si="78"/>
        <v>10822.7</v>
      </c>
      <c r="I182" s="13">
        <f t="shared" si="78"/>
        <v>9477.5</v>
      </c>
      <c r="J182" s="13">
        <f t="shared" si="78"/>
        <v>10301</v>
      </c>
      <c r="K182" s="13">
        <f t="shared" si="78"/>
        <v>15318.6</v>
      </c>
      <c r="L182" s="33">
        <f>K182*100/F182</f>
        <v>77.603396218768367</v>
      </c>
      <c r="M182" s="13">
        <f>K182*100/E182</f>
        <v>38.763503306079997</v>
      </c>
      <c r="N182" s="13">
        <f>K182*100/D182</f>
        <v>42.069503413653514</v>
      </c>
    </row>
    <row r="183" spans="1:14" x14ac:dyDescent="0.25">
      <c r="A183" s="181"/>
      <c r="B183" s="182"/>
      <c r="C183" s="182"/>
      <c r="D183" s="182"/>
      <c r="E183" s="182"/>
      <c r="F183" s="182"/>
      <c r="G183" s="182"/>
      <c r="H183" s="182"/>
      <c r="I183" s="182"/>
      <c r="J183" s="182"/>
      <c r="K183" s="182"/>
      <c r="L183" s="33"/>
      <c r="M183" s="13"/>
      <c r="N183" s="19"/>
    </row>
    <row r="184" spans="1:14" x14ac:dyDescent="0.25">
      <c r="A184" s="171" t="s">
        <v>68</v>
      </c>
      <c r="B184" s="172"/>
      <c r="C184" s="172"/>
      <c r="D184" s="172"/>
      <c r="E184" s="172"/>
      <c r="F184" s="172"/>
      <c r="G184" s="172"/>
      <c r="H184" s="172"/>
      <c r="I184" s="172"/>
      <c r="J184" s="172"/>
      <c r="K184" s="172"/>
      <c r="L184" s="172"/>
      <c r="M184" s="172"/>
      <c r="N184" s="172"/>
    </row>
    <row r="185" spans="1:14" ht="16.5" customHeight="1" x14ac:dyDescent="0.25">
      <c r="A185" s="30" t="s">
        <v>17</v>
      </c>
      <c r="B185" s="30"/>
      <c r="C185" s="45" t="s">
        <v>18</v>
      </c>
      <c r="D185" s="33">
        <f t="shared" ref="D185:J185" si="79">D186+D188+D189+D190+D191+D193+D195+D194+D192+D187</f>
        <v>25802.800000000003</v>
      </c>
      <c r="E185" s="33">
        <f t="shared" si="79"/>
        <v>26053.399999999998</v>
      </c>
      <c r="F185" s="33">
        <f t="shared" si="79"/>
        <v>12193.6</v>
      </c>
      <c r="G185" s="33">
        <f t="shared" si="79"/>
        <v>5976.3</v>
      </c>
      <c r="H185" s="33">
        <f t="shared" si="79"/>
        <v>6217.3</v>
      </c>
      <c r="I185" s="33">
        <f t="shared" si="79"/>
        <v>5963.5</v>
      </c>
      <c r="J185" s="33">
        <f t="shared" si="79"/>
        <v>7896.2999999999993</v>
      </c>
      <c r="K185" s="33">
        <f>K186+K188+K189+K190+K191+K193+K195+K194+K192+K187</f>
        <v>11117.9</v>
      </c>
      <c r="L185" s="33">
        <f>K185*100/F185</f>
        <v>91.178159034247471</v>
      </c>
      <c r="M185" s="13">
        <f t="shared" ref="M185:M191" si="80">K185*100/E185</f>
        <v>42.673509023774251</v>
      </c>
      <c r="N185" s="13">
        <f t="shared" ref="N185:N191" si="81">K185*100/D185</f>
        <v>43.087959446261642</v>
      </c>
    </row>
    <row r="186" spans="1:14" ht="18" customHeight="1" x14ac:dyDescent="0.25">
      <c r="A186" s="14" t="s">
        <v>19</v>
      </c>
      <c r="B186" s="14"/>
      <c r="C186" s="15" t="s">
        <v>20</v>
      </c>
      <c r="D186" s="21">
        <v>18100</v>
      </c>
      <c r="E186" s="36">
        <f>G186+H186+I186+J186</f>
        <v>18100</v>
      </c>
      <c r="F186" s="16">
        <f t="shared" ref="F186:F197" si="82">G186+H186</f>
        <v>9000</v>
      </c>
      <c r="G186" s="36">
        <v>4500</v>
      </c>
      <c r="H186" s="36">
        <v>4500</v>
      </c>
      <c r="I186" s="22">
        <v>4500</v>
      </c>
      <c r="J186" s="19">
        <v>4600</v>
      </c>
      <c r="K186" s="19">
        <v>7804.8</v>
      </c>
      <c r="L186" s="17">
        <f>K186*100/F186</f>
        <v>86.72</v>
      </c>
      <c r="M186" s="19">
        <f t="shared" si="80"/>
        <v>43.120441988950276</v>
      </c>
      <c r="N186" s="19">
        <f t="shared" si="81"/>
        <v>43.120441988950276</v>
      </c>
    </row>
    <row r="187" spans="1:14" ht="44.25" customHeight="1" x14ac:dyDescent="0.25">
      <c r="A187" s="14" t="s">
        <v>21</v>
      </c>
      <c r="B187" s="14"/>
      <c r="C187" s="20" t="s">
        <v>22</v>
      </c>
      <c r="D187" s="21">
        <v>4499.1000000000004</v>
      </c>
      <c r="E187" s="36">
        <f>G187+H187+I187+J187</f>
        <v>4499.0999999999995</v>
      </c>
      <c r="F187" s="16">
        <f t="shared" si="82"/>
        <v>2243.6</v>
      </c>
      <c r="G187" s="36">
        <v>1121.8</v>
      </c>
      <c r="H187" s="36">
        <v>1121.8</v>
      </c>
      <c r="I187" s="22">
        <v>1121.8</v>
      </c>
      <c r="J187" s="19">
        <v>1133.7</v>
      </c>
      <c r="K187" s="19">
        <v>1961.4</v>
      </c>
      <c r="L187" s="17">
        <f>K187*100/F187</f>
        <v>87.422000356569797</v>
      </c>
      <c r="M187" s="19">
        <f t="shared" si="80"/>
        <v>43.595385743815434</v>
      </c>
      <c r="N187" s="19">
        <f t="shared" si="81"/>
        <v>43.595385743815427</v>
      </c>
    </row>
    <row r="188" spans="1:14" ht="24" customHeight="1" x14ac:dyDescent="0.25">
      <c r="A188" s="14" t="s">
        <v>23</v>
      </c>
      <c r="B188" s="14"/>
      <c r="C188" s="20" t="s">
        <v>24</v>
      </c>
      <c r="D188" s="21">
        <v>0</v>
      </c>
      <c r="E188" s="36">
        <f t="shared" ref="E188:E198" si="83">G188+H188+I188+J188</f>
        <v>0</v>
      </c>
      <c r="F188" s="16">
        <f t="shared" si="82"/>
        <v>0</v>
      </c>
      <c r="G188" s="36"/>
      <c r="H188" s="36"/>
      <c r="I188" s="22"/>
      <c r="J188" s="19"/>
      <c r="K188" s="19"/>
      <c r="L188" s="17"/>
      <c r="M188" s="19" t="e">
        <f t="shared" si="80"/>
        <v>#DIV/0!</v>
      </c>
      <c r="N188" s="19" t="e">
        <f t="shared" si="81"/>
        <v>#DIV/0!</v>
      </c>
    </row>
    <row r="189" spans="1:14" ht="20.25" customHeight="1" x14ac:dyDescent="0.25">
      <c r="A189" s="14" t="s">
        <v>25</v>
      </c>
      <c r="B189" s="14"/>
      <c r="C189" s="20" t="s">
        <v>26</v>
      </c>
      <c r="D189" s="21">
        <v>2794.7</v>
      </c>
      <c r="E189" s="36">
        <f t="shared" si="83"/>
        <v>2794.7</v>
      </c>
      <c r="F189" s="16">
        <f t="shared" si="82"/>
        <v>501</v>
      </c>
      <c r="G189" s="36">
        <v>250.5</v>
      </c>
      <c r="H189" s="36">
        <v>250.5</v>
      </c>
      <c r="I189" s="22">
        <v>250.5</v>
      </c>
      <c r="J189" s="19">
        <v>2043.2</v>
      </c>
      <c r="K189" s="19">
        <v>946.1</v>
      </c>
      <c r="L189" s="17">
        <f>K189*100/F189</f>
        <v>188.84231536926148</v>
      </c>
      <c r="M189" s="19">
        <f t="shared" si="80"/>
        <v>33.853365298600927</v>
      </c>
      <c r="N189" s="19">
        <f t="shared" si="81"/>
        <v>33.853365298600927</v>
      </c>
    </row>
    <row r="190" spans="1:14" ht="22.5" customHeight="1" x14ac:dyDescent="0.25">
      <c r="A190" s="14" t="s">
        <v>27</v>
      </c>
      <c r="B190" s="14"/>
      <c r="C190" s="20" t="s">
        <v>28</v>
      </c>
      <c r="D190" s="21">
        <v>124</v>
      </c>
      <c r="E190" s="36">
        <f t="shared" si="83"/>
        <v>124</v>
      </c>
      <c r="F190" s="16">
        <f t="shared" si="82"/>
        <v>58.4</v>
      </c>
      <c r="G190" s="36">
        <v>34</v>
      </c>
      <c r="H190" s="36">
        <v>24.4</v>
      </c>
      <c r="I190" s="22">
        <v>21.2</v>
      </c>
      <c r="J190" s="19">
        <v>44.4</v>
      </c>
      <c r="K190" s="19">
        <v>58</v>
      </c>
      <c r="L190" s="17">
        <f>K190*100/F190</f>
        <v>99.31506849315069</v>
      </c>
      <c r="M190" s="19">
        <f t="shared" si="80"/>
        <v>46.774193548387096</v>
      </c>
      <c r="N190" s="19">
        <f t="shared" si="81"/>
        <v>46.774193548387096</v>
      </c>
    </row>
    <row r="191" spans="1:14" ht="41.25" customHeight="1" x14ac:dyDescent="0.25">
      <c r="A191" s="23" t="s">
        <v>31</v>
      </c>
      <c r="B191" s="23"/>
      <c r="C191" s="20" t="s">
        <v>32</v>
      </c>
      <c r="D191" s="21">
        <v>285</v>
      </c>
      <c r="E191" s="36">
        <f t="shared" si="83"/>
        <v>285</v>
      </c>
      <c r="F191" s="16">
        <f t="shared" si="82"/>
        <v>140</v>
      </c>
      <c r="G191" s="36">
        <v>70</v>
      </c>
      <c r="H191" s="36">
        <v>70</v>
      </c>
      <c r="I191" s="22">
        <v>70</v>
      </c>
      <c r="J191" s="19">
        <v>75</v>
      </c>
      <c r="K191" s="19">
        <v>97</v>
      </c>
      <c r="L191" s="17">
        <f>K191*100/F191</f>
        <v>69.285714285714292</v>
      </c>
      <c r="M191" s="19">
        <f t="shared" si="80"/>
        <v>34.035087719298247</v>
      </c>
      <c r="N191" s="19">
        <f t="shared" si="81"/>
        <v>34.035087719298247</v>
      </c>
    </row>
    <row r="192" spans="1:14" ht="29.25" customHeight="1" x14ac:dyDescent="0.25">
      <c r="A192" s="24" t="s">
        <v>35</v>
      </c>
      <c r="B192" s="25"/>
      <c r="C192" s="20" t="s">
        <v>36</v>
      </c>
      <c r="D192" s="21"/>
      <c r="E192" s="36">
        <f t="shared" si="83"/>
        <v>250.6</v>
      </c>
      <c r="F192" s="16">
        <f t="shared" si="82"/>
        <v>250.6</v>
      </c>
      <c r="G192" s="36"/>
      <c r="H192" s="36">
        <v>250.6</v>
      </c>
      <c r="I192" s="22"/>
      <c r="J192" s="19"/>
      <c r="K192" s="19">
        <v>250.6</v>
      </c>
      <c r="L192" s="17">
        <f>K192*100/F192</f>
        <v>100</v>
      </c>
      <c r="M192" s="19">
        <f>K192*100/E192</f>
        <v>100</v>
      </c>
      <c r="N192" s="19"/>
    </row>
    <row r="193" spans="1:14" ht="33.75" customHeight="1" x14ac:dyDescent="0.25">
      <c r="A193" s="24" t="s">
        <v>37</v>
      </c>
      <c r="B193" s="25"/>
      <c r="C193" s="20" t="s">
        <v>38</v>
      </c>
      <c r="D193" s="21"/>
      <c r="E193" s="36">
        <f t="shared" si="83"/>
        <v>0</v>
      </c>
      <c r="F193" s="16">
        <f t="shared" si="82"/>
        <v>0</v>
      </c>
      <c r="G193" s="36"/>
      <c r="H193" s="36"/>
      <c r="I193" s="22"/>
      <c r="J193" s="19"/>
      <c r="K193" s="19"/>
      <c r="L193" s="17"/>
      <c r="M193" s="19"/>
      <c r="N193" s="19"/>
    </row>
    <row r="194" spans="1:14" ht="15" customHeight="1" x14ac:dyDescent="0.25">
      <c r="A194" s="26" t="s">
        <v>41</v>
      </c>
      <c r="B194" s="26"/>
      <c r="C194" s="20" t="s">
        <v>42</v>
      </c>
      <c r="D194" s="21"/>
      <c r="E194" s="36">
        <f t="shared" si="83"/>
        <v>0</v>
      </c>
      <c r="F194" s="16">
        <f t="shared" si="82"/>
        <v>0</v>
      </c>
      <c r="G194" s="36"/>
      <c r="H194" s="36"/>
      <c r="I194" s="22"/>
      <c r="J194" s="19"/>
      <c r="K194" s="19"/>
      <c r="L194" s="17"/>
      <c r="M194" s="19"/>
      <c r="N194" s="19"/>
    </row>
    <row r="195" spans="1:14" ht="25.5" customHeight="1" x14ac:dyDescent="0.25">
      <c r="A195" s="50" t="s">
        <v>43</v>
      </c>
      <c r="B195" s="28"/>
      <c r="C195" s="29" t="s">
        <v>44</v>
      </c>
      <c r="D195" s="21"/>
      <c r="E195" s="36">
        <f t="shared" si="83"/>
        <v>0</v>
      </c>
      <c r="F195" s="16">
        <f t="shared" si="82"/>
        <v>0</v>
      </c>
      <c r="G195" s="36"/>
      <c r="H195" s="36"/>
      <c r="I195" s="22"/>
      <c r="J195" s="19"/>
      <c r="K195" s="19"/>
      <c r="L195" s="33"/>
      <c r="M195" s="13"/>
      <c r="N195" s="19"/>
    </row>
    <row r="196" spans="1:14" ht="18.75" customHeight="1" x14ac:dyDescent="0.25">
      <c r="A196" s="10" t="s">
        <v>45</v>
      </c>
      <c r="B196" s="30"/>
      <c r="C196" s="31" t="s">
        <v>46</v>
      </c>
      <c r="D196" s="12">
        <f t="shared" ref="D196:J196" si="84">D197</f>
        <v>36955.1</v>
      </c>
      <c r="E196" s="12">
        <f>E197+E198</f>
        <v>53744.1</v>
      </c>
      <c r="F196" s="12">
        <f>F197</f>
        <v>33548</v>
      </c>
      <c r="G196" s="12">
        <f t="shared" si="84"/>
        <v>8687.4</v>
      </c>
      <c r="H196" s="12">
        <f t="shared" si="84"/>
        <v>24860.6</v>
      </c>
      <c r="I196" s="12">
        <f t="shared" si="84"/>
        <v>13119.5</v>
      </c>
      <c r="J196" s="12">
        <f t="shared" si="84"/>
        <v>7076.6</v>
      </c>
      <c r="K196" s="12">
        <f>K197+K198</f>
        <v>18385.5</v>
      </c>
      <c r="L196" s="33">
        <f>K196*100/F196</f>
        <v>54.803565041135087</v>
      </c>
      <c r="M196" s="13">
        <f>K196*100/E196</f>
        <v>34.209336466700535</v>
      </c>
      <c r="N196" s="13">
        <f>K196*100/D196</f>
        <v>49.750913946924783</v>
      </c>
    </row>
    <row r="197" spans="1:14" ht="39" customHeight="1" x14ac:dyDescent="0.25">
      <c r="A197" s="62" t="s">
        <v>47</v>
      </c>
      <c r="B197" s="14"/>
      <c r="C197" s="35" t="s">
        <v>48</v>
      </c>
      <c r="D197" s="36">
        <v>36955.1</v>
      </c>
      <c r="E197" s="36">
        <f t="shared" si="83"/>
        <v>53744.1</v>
      </c>
      <c r="F197" s="16">
        <f t="shared" si="82"/>
        <v>33548</v>
      </c>
      <c r="G197" s="36">
        <f>7939.2+748.2</f>
        <v>8687.4</v>
      </c>
      <c r="H197" s="36">
        <v>24860.6</v>
      </c>
      <c r="I197" s="22">
        <v>13119.5</v>
      </c>
      <c r="J197" s="19">
        <v>7076.6</v>
      </c>
      <c r="K197" s="19">
        <v>18385.5</v>
      </c>
      <c r="L197" s="17">
        <f>K197*100/F197</f>
        <v>54.803565041135087</v>
      </c>
      <c r="M197" s="19">
        <f>K197*100/E197</f>
        <v>34.209336466700535</v>
      </c>
      <c r="N197" s="19">
        <f>K197*100/D197</f>
        <v>49.750913946924783</v>
      </c>
    </row>
    <row r="198" spans="1:14" ht="21.75" customHeight="1" x14ac:dyDescent="0.25">
      <c r="A198" s="34" t="s">
        <v>49</v>
      </c>
      <c r="B198" s="34"/>
      <c r="C198" s="37" t="s">
        <v>50</v>
      </c>
      <c r="D198" s="36"/>
      <c r="E198" s="36">
        <f t="shared" si="83"/>
        <v>0</v>
      </c>
      <c r="F198" s="16">
        <f>G198+H198+I198</f>
        <v>0</v>
      </c>
      <c r="G198" s="36"/>
      <c r="H198" s="36"/>
      <c r="I198" s="22"/>
      <c r="J198" s="19"/>
      <c r="K198" s="19"/>
      <c r="L198" s="17" t="e">
        <f>K198*100/F198</f>
        <v>#DIV/0!</v>
      </c>
      <c r="M198" s="19" t="e">
        <f>K198*100/E198</f>
        <v>#DIV/0!</v>
      </c>
      <c r="N198" s="19"/>
    </row>
    <row r="199" spans="1:14" ht="21.75" customHeight="1" x14ac:dyDescent="0.25">
      <c r="A199" s="26"/>
      <c r="B199" s="43"/>
      <c r="C199" s="44" t="s">
        <v>55</v>
      </c>
      <c r="D199" s="13">
        <f t="shared" ref="D199:K199" si="85">D196+D185</f>
        <v>62757.9</v>
      </c>
      <c r="E199" s="13">
        <f t="shared" si="85"/>
        <v>79797.5</v>
      </c>
      <c r="F199" s="13">
        <f t="shared" si="85"/>
        <v>45741.599999999999</v>
      </c>
      <c r="G199" s="13">
        <f t="shared" si="85"/>
        <v>14663.7</v>
      </c>
      <c r="H199" s="13">
        <f t="shared" si="85"/>
        <v>31077.899999999998</v>
      </c>
      <c r="I199" s="13">
        <f t="shared" si="85"/>
        <v>19083</v>
      </c>
      <c r="J199" s="13">
        <f t="shared" si="85"/>
        <v>14972.9</v>
      </c>
      <c r="K199" s="13">
        <f t="shared" si="85"/>
        <v>29503.4</v>
      </c>
      <c r="L199" s="33">
        <f>K199*100/F199</f>
        <v>64.500148661174947</v>
      </c>
      <c r="M199" s="13">
        <f>K199*100/E199</f>
        <v>36.972837494908987</v>
      </c>
      <c r="N199" s="13">
        <f>K199*100/D199</f>
        <v>47.011451944695409</v>
      </c>
    </row>
    <row r="200" spans="1:14" x14ac:dyDescent="0.25">
      <c r="A200" s="181"/>
      <c r="B200" s="182"/>
      <c r="C200" s="182"/>
      <c r="D200" s="182"/>
      <c r="E200" s="182"/>
      <c r="F200" s="182"/>
      <c r="G200" s="182"/>
      <c r="H200" s="182"/>
      <c r="I200" s="182"/>
      <c r="J200" s="182"/>
      <c r="K200" s="182"/>
      <c r="L200" s="33"/>
      <c r="M200" s="13"/>
      <c r="N200" s="19"/>
    </row>
    <row r="201" spans="1:14" x14ac:dyDescent="0.25">
      <c r="A201" s="171" t="s">
        <v>69</v>
      </c>
      <c r="B201" s="172"/>
      <c r="C201" s="172"/>
      <c r="D201" s="172"/>
      <c r="E201" s="172"/>
      <c r="F201" s="172"/>
      <c r="G201" s="172"/>
      <c r="H201" s="172"/>
      <c r="I201" s="172"/>
      <c r="J201" s="172"/>
      <c r="K201" s="172"/>
      <c r="L201" s="172"/>
      <c r="M201" s="172"/>
      <c r="N201" s="172"/>
    </row>
    <row r="202" spans="1:14" ht="17.25" customHeight="1" x14ac:dyDescent="0.25">
      <c r="A202" s="30" t="s">
        <v>17</v>
      </c>
      <c r="B202" s="30"/>
      <c r="C202" s="45" t="s">
        <v>18</v>
      </c>
      <c r="D202" s="33">
        <f t="shared" ref="D202:J202" si="86">D203+D206+D208+D209+D207+D210+D211+D205+D204</f>
        <v>5245.7</v>
      </c>
      <c r="E202" s="33">
        <f t="shared" si="86"/>
        <v>5255.7</v>
      </c>
      <c r="F202" s="33">
        <f t="shared" si="86"/>
        <v>2544.1</v>
      </c>
      <c r="G202" s="33">
        <f t="shared" si="86"/>
        <v>1265.1999999999998</v>
      </c>
      <c r="H202" s="33">
        <f t="shared" si="86"/>
        <v>1278.9000000000001</v>
      </c>
      <c r="I202" s="33">
        <f t="shared" si="86"/>
        <v>1313.9</v>
      </c>
      <c r="J202" s="33">
        <f t="shared" si="86"/>
        <v>1397.6999999999998</v>
      </c>
      <c r="K202" s="33">
        <f>K203+K206+K208+K209+K207+K210+K211+K205+K204</f>
        <v>2327.9</v>
      </c>
      <c r="L202" s="33">
        <f>K202*100/F202</f>
        <v>91.501906371604889</v>
      </c>
      <c r="M202" s="13">
        <f t="shared" ref="M202:M208" si="87">K202*100/E202</f>
        <v>44.29286298685237</v>
      </c>
      <c r="N202" s="13">
        <f t="shared" ref="N202:N210" si="88">K202*100/D202</f>
        <v>44.377299502449624</v>
      </c>
    </row>
    <row r="203" spans="1:14" ht="20.25" customHeight="1" x14ac:dyDescent="0.25">
      <c r="A203" s="14" t="s">
        <v>19</v>
      </c>
      <c r="B203" s="14"/>
      <c r="C203" s="15" t="s">
        <v>20</v>
      </c>
      <c r="D203" s="21">
        <v>1340</v>
      </c>
      <c r="E203" s="36">
        <f>G203+H203+I203+J203</f>
        <v>1340</v>
      </c>
      <c r="F203" s="16">
        <f t="shared" ref="F203:F214" si="89">G203+H203</f>
        <v>660</v>
      </c>
      <c r="G203" s="36">
        <v>330</v>
      </c>
      <c r="H203" s="36">
        <v>330</v>
      </c>
      <c r="I203" s="22">
        <v>330</v>
      </c>
      <c r="J203" s="22">
        <v>350</v>
      </c>
      <c r="K203" s="19">
        <v>509.6</v>
      </c>
      <c r="L203" s="17">
        <f>K203*100/F203</f>
        <v>77.212121212121218</v>
      </c>
      <c r="M203" s="19">
        <f t="shared" si="87"/>
        <v>38.029850746268657</v>
      </c>
      <c r="N203" s="19">
        <f t="shared" si="88"/>
        <v>38.029850746268657</v>
      </c>
    </row>
    <row r="204" spans="1:14" ht="37.5" customHeight="1" x14ac:dyDescent="0.25">
      <c r="A204" s="14" t="s">
        <v>21</v>
      </c>
      <c r="B204" s="14"/>
      <c r="C204" s="20" t="s">
        <v>22</v>
      </c>
      <c r="D204" s="21">
        <v>3475.5</v>
      </c>
      <c r="E204" s="36">
        <f>G204+H204+I204+J204</f>
        <v>3475.5</v>
      </c>
      <c r="F204" s="16">
        <f t="shared" si="89"/>
        <v>1737.8</v>
      </c>
      <c r="G204" s="36">
        <v>868.9</v>
      </c>
      <c r="H204" s="36">
        <v>868.9</v>
      </c>
      <c r="I204" s="22">
        <v>868.9</v>
      </c>
      <c r="J204" s="22">
        <v>868.8</v>
      </c>
      <c r="K204" s="19">
        <v>1515.2</v>
      </c>
      <c r="L204" s="17">
        <f>K204*100/F204</f>
        <v>87.190700886177922</v>
      </c>
      <c r="M204" s="19">
        <f t="shared" si="87"/>
        <v>43.596604805064018</v>
      </c>
      <c r="N204" s="19">
        <f t="shared" si="88"/>
        <v>43.596604805064018</v>
      </c>
    </row>
    <row r="205" spans="1:14" ht="17.25" customHeight="1" x14ac:dyDescent="0.25">
      <c r="A205" s="14" t="s">
        <v>23</v>
      </c>
      <c r="B205" s="63" t="s">
        <v>70</v>
      </c>
      <c r="C205" s="20" t="s">
        <v>24</v>
      </c>
      <c r="D205" s="21">
        <v>7</v>
      </c>
      <c r="E205" s="36">
        <f t="shared" ref="E205:E214" si="90">G205+H205+I205+J205</f>
        <v>7</v>
      </c>
      <c r="F205" s="16">
        <f t="shared" si="89"/>
        <v>7</v>
      </c>
      <c r="G205" s="36"/>
      <c r="H205" s="36">
        <v>7</v>
      </c>
      <c r="I205" s="22"/>
      <c r="J205" s="22"/>
      <c r="K205" s="19">
        <v>0</v>
      </c>
      <c r="L205" s="17"/>
      <c r="M205" s="19">
        <f t="shared" si="87"/>
        <v>0</v>
      </c>
      <c r="N205" s="19">
        <f t="shared" si="88"/>
        <v>0</v>
      </c>
    </row>
    <row r="206" spans="1:14" ht="18" customHeight="1" x14ac:dyDescent="0.25">
      <c r="A206" s="14" t="s">
        <v>25</v>
      </c>
      <c r="B206" s="14"/>
      <c r="C206" s="20" t="s">
        <v>26</v>
      </c>
      <c r="D206" s="21">
        <v>260.89999999999998</v>
      </c>
      <c r="E206" s="36">
        <f t="shared" si="90"/>
        <v>260.89999999999998</v>
      </c>
      <c r="F206" s="16">
        <f t="shared" si="89"/>
        <v>44.9</v>
      </c>
      <c r="G206" s="36">
        <v>16.7</v>
      </c>
      <c r="H206" s="36">
        <v>28.2</v>
      </c>
      <c r="I206" s="22">
        <v>79.2</v>
      </c>
      <c r="J206" s="22">
        <v>136.80000000000001</v>
      </c>
      <c r="K206" s="19">
        <v>94.5</v>
      </c>
      <c r="L206" s="17">
        <f>K206*100/F206</f>
        <v>210.46770601336303</v>
      </c>
      <c r="M206" s="19">
        <f t="shared" si="87"/>
        <v>36.220774243004989</v>
      </c>
      <c r="N206" s="19">
        <f t="shared" si="88"/>
        <v>36.220774243004989</v>
      </c>
    </row>
    <row r="207" spans="1:14" ht="20.25" customHeight="1" x14ac:dyDescent="0.25">
      <c r="A207" s="14" t="s">
        <v>27</v>
      </c>
      <c r="B207" s="14"/>
      <c r="C207" s="20" t="s">
        <v>28</v>
      </c>
      <c r="D207" s="21">
        <v>19</v>
      </c>
      <c r="E207" s="36">
        <f t="shared" si="90"/>
        <v>19</v>
      </c>
      <c r="F207" s="16">
        <f t="shared" si="89"/>
        <v>4.7</v>
      </c>
      <c r="G207" s="36">
        <v>1.7</v>
      </c>
      <c r="H207" s="36">
        <v>3</v>
      </c>
      <c r="I207" s="22">
        <v>4</v>
      </c>
      <c r="J207" s="22">
        <v>10.3</v>
      </c>
      <c r="K207" s="19">
        <v>6.1</v>
      </c>
      <c r="L207" s="17">
        <f>K207*100/F207</f>
        <v>129.78723404255319</v>
      </c>
      <c r="M207" s="19">
        <f t="shared" si="87"/>
        <v>32.10526315789474</v>
      </c>
      <c r="N207" s="19">
        <f t="shared" si="88"/>
        <v>32.10526315789474</v>
      </c>
    </row>
    <row r="208" spans="1:14" ht="41.25" customHeight="1" x14ac:dyDescent="0.25">
      <c r="A208" s="23" t="s">
        <v>31</v>
      </c>
      <c r="B208" s="23"/>
      <c r="C208" s="20" t="s">
        <v>32</v>
      </c>
      <c r="D208" s="21">
        <v>143.30000000000001</v>
      </c>
      <c r="E208" s="36">
        <f t="shared" si="90"/>
        <v>153.29999999999998</v>
      </c>
      <c r="F208" s="16">
        <f t="shared" si="89"/>
        <v>89.699999999999989</v>
      </c>
      <c r="G208" s="36">
        <v>47.9</v>
      </c>
      <c r="H208" s="36">
        <f>31.8+10</f>
        <v>41.8</v>
      </c>
      <c r="I208" s="22">
        <v>31.8</v>
      </c>
      <c r="J208" s="22">
        <v>31.8</v>
      </c>
      <c r="K208" s="19">
        <v>67.2</v>
      </c>
      <c r="L208" s="17">
        <f>K208*100/F208</f>
        <v>74.916387959866228</v>
      </c>
      <c r="M208" s="19">
        <f t="shared" si="87"/>
        <v>43.835616438356169</v>
      </c>
      <c r="N208" s="19">
        <f t="shared" si="88"/>
        <v>46.894626657362174</v>
      </c>
    </row>
    <row r="209" spans="1:14" ht="30" customHeight="1" x14ac:dyDescent="0.25">
      <c r="A209" s="24" t="s">
        <v>37</v>
      </c>
      <c r="B209" s="24"/>
      <c r="C209" s="20" t="s">
        <v>38</v>
      </c>
      <c r="D209" s="21"/>
      <c r="E209" s="36">
        <f t="shared" si="90"/>
        <v>0</v>
      </c>
      <c r="F209" s="16">
        <f t="shared" si="89"/>
        <v>0</v>
      </c>
      <c r="G209" s="36"/>
      <c r="H209" s="36"/>
      <c r="I209" s="22"/>
      <c r="J209" s="22"/>
      <c r="K209" s="19"/>
      <c r="L209" s="17"/>
      <c r="M209" s="19"/>
      <c r="N209" s="19" t="e">
        <f t="shared" si="88"/>
        <v>#DIV/0!</v>
      </c>
    </row>
    <row r="210" spans="1:14" ht="18" customHeight="1" x14ac:dyDescent="0.25">
      <c r="A210" s="24" t="s">
        <v>41</v>
      </c>
      <c r="B210" s="46"/>
      <c r="C210" s="20" t="s">
        <v>42</v>
      </c>
      <c r="D210" s="21"/>
      <c r="E210" s="36">
        <f t="shared" si="90"/>
        <v>0</v>
      </c>
      <c r="F210" s="16">
        <f t="shared" si="89"/>
        <v>0</v>
      </c>
      <c r="G210" s="36"/>
      <c r="H210" s="36"/>
      <c r="I210" s="22"/>
      <c r="J210" s="22"/>
      <c r="K210" s="19"/>
      <c r="L210" s="17"/>
      <c r="M210" s="19"/>
      <c r="N210" s="19" t="e">
        <f t="shared" si="88"/>
        <v>#DIV/0!</v>
      </c>
    </row>
    <row r="211" spans="1:14" ht="15.75" customHeight="1" x14ac:dyDescent="0.25">
      <c r="A211" s="50" t="s">
        <v>43</v>
      </c>
      <c r="B211" s="28"/>
      <c r="C211" s="29" t="s">
        <v>44</v>
      </c>
      <c r="D211" s="21"/>
      <c r="E211" s="36">
        <f t="shared" si="90"/>
        <v>0</v>
      </c>
      <c r="F211" s="16">
        <f t="shared" si="89"/>
        <v>0</v>
      </c>
      <c r="G211" s="36"/>
      <c r="H211" s="36"/>
      <c r="I211" s="22"/>
      <c r="J211" s="22"/>
      <c r="K211" s="19">
        <v>135.30000000000001</v>
      </c>
      <c r="L211" s="17"/>
      <c r="M211" s="19"/>
      <c r="N211" s="19"/>
    </row>
    <row r="212" spans="1:14" ht="18.75" customHeight="1" x14ac:dyDescent="0.25">
      <c r="A212" s="30" t="s">
        <v>45</v>
      </c>
      <c r="B212" s="30"/>
      <c r="C212" s="31" t="s">
        <v>46</v>
      </c>
      <c r="D212" s="32">
        <f t="shared" ref="D212:J212" si="91">D213</f>
        <v>34559.5</v>
      </c>
      <c r="E212" s="32">
        <f>E213+E214</f>
        <v>49912.4</v>
      </c>
      <c r="F212" s="32">
        <f t="shared" si="91"/>
        <v>35418.700000000004</v>
      </c>
      <c r="G212" s="32">
        <f t="shared" si="91"/>
        <v>6813.3</v>
      </c>
      <c r="H212" s="32">
        <f t="shared" si="91"/>
        <v>28605.4</v>
      </c>
      <c r="I212" s="32">
        <f t="shared" si="91"/>
        <v>7465.2</v>
      </c>
      <c r="J212" s="32">
        <f t="shared" si="91"/>
        <v>6208.5</v>
      </c>
      <c r="K212" s="32">
        <f>K213+K214</f>
        <v>11572.5</v>
      </c>
      <c r="L212" s="33">
        <f>K212*100/F212</f>
        <v>32.673418279044682</v>
      </c>
      <c r="M212" s="13">
        <f>K212*100/E212</f>
        <v>23.185621208357041</v>
      </c>
      <c r="N212" s="13">
        <f>K212*100/D212</f>
        <v>33.485727513418887</v>
      </c>
    </row>
    <row r="213" spans="1:14" ht="40.5" customHeight="1" x14ac:dyDescent="0.25">
      <c r="A213" s="34" t="s">
        <v>47</v>
      </c>
      <c r="B213" s="14"/>
      <c r="C213" s="35" t="s">
        <v>48</v>
      </c>
      <c r="D213" s="36">
        <v>34559.5</v>
      </c>
      <c r="E213" s="36">
        <f t="shared" si="90"/>
        <v>49092.4</v>
      </c>
      <c r="F213" s="16">
        <f t="shared" si="89"/>
        <v>35418.700000000004</v>
      </c>
      <c r="G213" s="36">
        <v>6813.3</v>
      </c>
      <c r="H213" s="36">
        <v>28605.4</v>
      </c>
      <c r="I213" s="22">
        <v>7465.2</v>
      </c>
      <c r="J213" s="22">
        <v>6208.5</v>
      </c>
      <c r="K213" s="19">
        <v>10708.5</v>
      </c>
      <c r="L213" s="17">
        <f>K213*100/F213</f>
        <v>30.234028916928061</v>
      </c>
      <c r="M213" s="19">
        <f>K213*100/E213</f>
        <v>21.81294864378193</v>
      </c>
      <c r="N213" s="19">
        <f>K213*100/D213</f>
        <v>30.985691343914119</v>
      </c>
    </row>
    <row r="214" spans="1:14" ht="16.5" customHeight="1" x14ac:dyDescent="0.25">
      <c r="A214" s="34" t="s">
        <v>49</v>
      </c>
      <c r="B214" s="34"/>
      <c r="C214" s="37" t="s">
        <v>50</v>
      </c>
      <c r="D214" s="36"/>
      <c r="E214" s="36">
        <f t="shared" si="90"/>
        <v>820</v>
      </c>
      <c r="F214" s="16">
        <f t="shared" si="89"/>
        <v>820</v>
      </c>
      <c r="G214" s="36"/>
      <c r="H214" s="36">
        <v>820</v>
      </c>
      <c r="I214" s="22"/>
      <c r="J214" s="22"/>
      <c r="K214" s="19">
        <v>864</v>
      </c>
      <c r="L214" s="17">
        <f>K214*100/F214</f>
        <v>105.36585365853658</v>
      </c>
      <c r="M214" s="19">
        <f>K214*100/E214</f>
        <v>105.36585365853658</v>
      </c>
      <c r="N214" s="19"/>
    </row>
    <row r="215" spans="1:14" ht="19.5" customHeight="1" x14ac:dyDescent="0.25">
      <c r="A215" s="26"/>
      <c r="B215" s="43"/>
      <c r="C215" s="44" t="s">
        <v>55</v>
      </c>
      <c r="D215" s="13">
        <f t="shared" ref="D215:J215" si="92">D212+D202</f>
        <v>39805.199999999997</v>
      </c>
      <c r="E215" s="13">
        <f t="shared" si="92"/>
        <v>55168.1</v>
      </c>
      <c r="F215" s="13">
        <f t="shared" si="92"/>
        <v>37962.800000000003</v>
      </c>
      <c r="G215" s="12">
        <f t="shared" si="92"/>
        <v>8078.5</v>
      </c>
      <c r="H215" s="12">
        <f t="shared" si="92"/>
        <v>29884.300000000003</v>
      </c>
      <c r="I215" s="12">
        <f t="shared" si="92"/>
        <v>8779.1</v>
      </c>
      <c r="J215" s="12">
        <f t="shared" si="92"/>
        <v>7606.2</v>
      </c>
      <c r="K215" s="13">
        <f>K212+K202</f>
        <v>13900.4</v>
      </c>
      <c r="L215" s="33">
        <f>K215*100/F215</f>
        <v>36.615844985090668</v>
      </c>
      <c r="M215" s="13">
        <f>K215*100/E215</f>
        <v>25.196445047047117</v>
      </c>
      <c r="N215" s="13">
        <f>K215*100/D215</f>
        <v>34.921065589420479</v>
      </c>
    </row>
    <row r="216" spans="1:14" x14ac:dyDescent="0.25">
      <c r="A216" s="181"/>
      <c r="B216" s="182"/>
      <c r="C216" s="182"/>
      <c r="D216" s="182"/>
      <c r="E216" s="182"/>
      <c r="F216" s="182"/>
      <c r="G216" s="182"/>
      <c r="H216" s="182"/>
      <c r="I216" s="182"/>
      <c r="J216" s="182"/>
      <c r="K216" s="182"/>
      <c r="L216" s="33"/>
      <c r="M216" s="13"/>
      <c r="N216" s="19"/>
    </row>
    <row r="217" spans="1:14" x14ac:dyDescent="0.25">
      <c r="A217" s="171" t="s">
        <v>71</v>
      </c>
      <c r="B217" s="172"/>
      <c r="C217" s="172"/>
      <c r="D217" s="172"/>
      <c r="E217" s="172"/>
      <c r="F217" s="172"/>
      <c r="G217" s="172"/>
      <c r="H217" s="172"/>
      <c r="I217" s="172"/>
      <c r="J217" s="172"/>
      <c r="K217" s="172"/>
      <c r="L217" s="172"/>
      <c r="M217" s="172"/>
      <c r="N217" s="172"/>
    </row>
    <row r="218" spans="1:14" ht="15" customHeight="1" x14ac:dyDescent="0.25">
      <c r="A218" s="30" t="s">
        <v>17</v>
      </c>
      <c r="B218" s="64"/>
      <c r="C218" s="45" t="s">
        <v>18</v>
      </c>
      <c r="D218" s="33">
        <f t="shared" ref="D218:J218" si="93">D219+D221+D222+D223+D225+D226+D228+D230+D227+D224+D231+D229+D220</f>
        <v>992028.50000000012</v>
      </c>
      <c r="E218" s="33">
        <f t="shared" si="93"/>
        <v>1085243.8</v>
      </c>
      <c r="F218" s="33">
        <f t="shared" si="93"/>
        <v>602346.20000000019</v>
      </c>
      <c r="G218" s="33">
        <f t="shared" si="93"/>
        <v>282202.3</v>
      </c>
      <c r="H218" s="33">
        <f t="shared" si="93"/>
        <v>320143.90000000002</v>
      </c>
      <c r="I218" s="33">
        <f t="shared" si="93"/>
        <v>224034</v>
      </c>
      <c r="J218" s="33">
        <f t="shared" si="93"/>
        <v>258863.6</v>
      </c>
      <c r="K218" s="33">
        <f>K219+K221+K222+K223+K225+K226+K228+K230+K227+K224+K231+K229+K220</f>
        <v>481466.3</v>
      </c>
      <c r="L218" s="33">
        <f t="shared" ref="L218:L223" si="94">K218*100/F218</f>
        <v>79.931823260443892</v>
      </c>
      <c r="M218" s="13">
        <f t="shared" ref="M218:M223" si="95">K218*100/E218</f>
        <v>44.364805401330095</v>
      </c>
      <c r="N218" s="13">
        <f t="shared" ref="N218:N230" si="96">K218*100/D218</f>
        <v>48.533514914138046</v>
      </c>
    </row>
    <row r="219" spans="1:14" ht="16.5" customHeight="1" x14ac:dyDescent="0.25">
      <c r="A219" s="14" t="s">
        <v>19</v>
      </c>
      <c r="B219" s="14"/>
      <c r="C219" s="15" t="s">
        <v>20</v>
      </c>
      <c r="D219" s="19">
        <f>D9+D31+D47+D65+D82+D100+D116+D133+D151+D169+D186+D203</f>
        <v>722151.9</v>
      </c>
      <c r="E219" s="36">
        <f>G219+H219+I219+J219</f>
        <v>725713.3</v>
      </c>
      <c r="F219" s="16">
        <f t="shared" ref="F219:F236" si="97">G219+H219</f>
        <v>374949.30000000005</v>
      </c>
      <c r="G219" s="19">
        <f>G9+G31+G47+G65+G82+G100+G116+G133+G151+G169+G186+G203</f>
        <v>177535</v>
      </c>
      <c r="H219" s="19">
        <f>H9+H31+H47+H65+H82+H100+H116+H133+H151+H169+H186+H203</f>
        <v>197414.30000000002</v>
      </c>
      <c r="I219" s="19">
        <f>I9+I31+I47+I65+I82+I100+I116+I133+I151+I169+I186+I203</f>
        <v>168105.1</v>
      </c>
      <c r="J219" s="19">
        <f>J9+J31+J47+J65+J82+J100+J116+J133+J151+J169+J186+J203</f>
        <v>182658.9</v>
      </c>
      <c r="K219" s="19">
        <f>K9+K31+K47+K65+K82+K100+K116+K133+K151+K169+K186+K203</f>
        <v>297884.09999999998</v>
      </c>
      <c r="L219" s="17">
        <f t="shared" si="94"/>
        <v>79.446501166957759</v>
      </c>
      <c r="M219" s="19">
        <f t="shared" si="95"/>
        <v>41.047077406463401</v>
      </c>
      <c r="N219" s="19">
        <f t="shared" si="96"/>
        <v>41.24950720201663</v>
      </c>
    </row>
    <row r="220" spans="1:14" ht="39.75" customHeight="1" x14ac:dyDescent="0.25">
      <c r="A220" s="14" t="s">
        <v>21</v>
      </c>
      <c r="B220" s="14"/>
      <c r="C220" s="20" t="s">
        <v>22</v>
      </c>
      <c r="D220" s="19">
        <f>D10+D32+D48+D66+D83+D101+D118+D134+D152+D170+D187+D204</f>
        <v>48098.299999999996</v>
      </c>
      <c r="E220" s="36">
        <f t="shared" ref="E220:E233" si="98">G220+H220+I220+J220</f>
        <v>47778.299999999988</v>
      </c>
      <c r="F220" s="16">
        <f t="shared" si="97"/>
        <v>23450.699999999997</v>
      </c>
      <c r="G220" s="19">
        <f>G10+G32+G48+G66+G83+G101+G118+G134+G152+G170+G187+G204</f>
        <v>12129.999999999998</v>
      </c>
      <c r="H220" s="19">
        <f>H10+H32+H48+H66+H83+H101+H118+H134+H152+H170+H187+H204</f>
        <v>11320.699999999999</v>
      </c>
      <c r="I220" s="19">
        <f>I10+I32+I48+I66+I83+I101+I118+I134+I152+I170+I187+I204</f>
        <v>12365.199999999999</v>
      </c>
      <c r="J220" s="19">
        <f>J10+J32+J48+J66+J83+J101+J118+J134+J152+J170+J187+J204</f>
        <v>11962.399999999998</v>
      </c>
      <c r="K220" s="19">
        <f>K10+K32+K48+K66+K83+K101+K118+K134+K152+K170+K187+K204+0.1</f>
        <v>20968.600000000002</v>
      </c>
      <c r="L220" s="17">
        <f t="shared" si="94"/>
        <v>89.4156677625828</v>
      </c>
      <c r="M220" s="19">
        <f t="shared" si="95"/>
        <v>43.887287743599096</v>
      </c>
      <c r="N220" s="19">
        <f t="shared" si="96"/>
        <v>43.595303784125434</v>
      </c>
    </row>
    <row r="221" spans="1:14" ht="14.25" customHeight="1" x14ac:dyDescent="0.25">
      <c r="A221" s="14" t="s">
        <v>23</v>
      </c>
      <c r="B221" s="63" t="s">
        <v>70</v>
      </c>
      <c r="C221" s="20" t="s">
        <v>24</v>
      </c>
      <c r="D221" s="19">
        <f>D11+D49+D67+D205+D153+D117+D188+D84+D102+D171+D119</f>
        <v>38336</v>
      </c>
      <c r="E221" s="36">
        <f>G221+H221+I221+J221</f>
        <v>42879</v>
      </c>
      <c r="F221" s="16">
        <f t="shared" si="97"/>
        <v>31328.5</v>
      </c>
      <c r="G221" s="19">
        <f>G11+G49+G67+G205+G153+G188+G84+G102+G171+G119</f>
        <v>14890.099999999999</v>
      </c>
      <c r="H221" s="19">
        <f>H11+H49+H67+H205+H153+H188+H84+H102+H171+H119</f>
        <v>16438.400000000001</v>
      </c>
      <c r="I221" s="19">
        <f>I11+I49+I67+I205+I153+I188+I84+I102+I171+I119</f>
        <v>5338.5</v>
      </c>
      <c r="J221" s="19">
        <f>J11+J49+J67+J205+J153+J188+J84+J102+J171+J119</f>
        <v>6212</v>
      </c>
      <c r="K221" s="19">
        <f>K11+K49+K67+K205+K153+K117+K188+K84+K102+K171+K119+0.1</f>
        <v>34482.69999999999</v>
      </c>
      <c r="L221" s="17">
        <f t="shared" si="94"/>
        <v>110.06814881018877</v>
      </c>
      <c r="M221" s="19">
        <f t="shared" si="95"/>
        <v>80.418619837216326</v>
      </c>
      <c r="N221" s="19">
        <f t="shared" si="96"/>
        <v>89.948612270450724</v>
      </c>
    </row>
    <row r="222" spans="1:14" ht="18" customHeight="1" x14ac:dyDescent="0.25">
      <c r="A222" s="14" t="s">
        <v>25</v>
      </c>
      <c r="B222" s="63" t="s">
        <v>72</v>
      </c>
      <c r="C222" s="20" t="s">
        <v>26</v>
      </c>
      <c r="D222" s="19">
        <f>D12+D33+D50+D68+D85+D103+D120+D135+D154+D172+D189+D206</f>
        <v>28415.800000000007</v>
      </c>
      <c r="E222" s="36">
        <f t="shared" si="98"/>
        <v>28415.800000000003</v>
      </c>
      <c r="F222" s="16">
        <f t="shared" si="97"/>
        <v>8374</v>
      </c>
      <c r="G222" s="19">
        <f>G12+G33+G50+G68+G85+G103+G120+G135+G154+G172+G189+G206</f>
        <v>4567.7</v>
      </c>
      <c r="H222" s="19">
        <f>H12+H33+H50+H68+H85+H103+H120+H135+H154+H172+H189+H206</f>
        <v>3806.3</v>
      </c>
      <c r="I222" s="19">
        <f>I12+I33+I50+I68+I85+I103+I120+I135+I154+I172+I189+I206</f>
        <v>4559.3999999999996</v>
      </c>
      <c r="J222" s="19">
        <f>J12+J33+J50+J68+J85+J103+J120+J135+J154+J172+J189+J206</f>
        <v>15482.400000000003</v>
      </c>
      <c r="K222" s="19">
        <f>K12+K33+K50+K68+K85+K103+K120+K135+K154+K172+K189+K206-0.1</f>
        <v>9391.1999999999989</v>
      </c>
      <c r="L222" s="17">
        <f t="shared" si="94"/>
        <v>112.1471220444232</v>
      </c>
      <c r="M222" s="19">
        <f t="shared" si="95"/>
        <v>33.049219096418184</v>
      </c>
      <c r="N222" s="19">
        <f t="shared" si="96"/>
        <v>33.049219096418177</v>
      </c>
    </row>
    <row r="223" spans="1:14" ht="24" customHeight="1" x14ac:dyDescent="0.25">
      <c r="A223" s="14" t="s">
        <v>27</v>
      </c>
      <c r="B223" s="63" t="s">
        <v>73</v>
      </c>
      <c r="C223" s="20" t="s">
        <v>28</v>
      </c>
      <c r="D223" s="19">
        <f>D13+D34+D51+D69+D86+D104+D121+D136+D155+D173+D190+D207</f>
        <v>4091</v>
      </c>
      <c r="E223" s="36">
        <f t="shared" si="98"/>
        <v>4091</v>
      </c>
      <c r="F223" s="16">
        <f t="shared" si="97"/>
        <v>2002.3000000000002</v>
      </c>
      <c r="G223" s="19">
        <f>G13+G34+G69+G86+G104+G121+G136+G155+G173+G190+G207+G51</f>
        <v>964.6</v>
      </c>
      <c r="H223" s="19">
        <f>H13+H34+H69+H86+H104+H121+H136+H155+H173+H190+H207+H51</f>
        <v>1037.7</v>
      </c>
      <c r="I223" s="19">
        <f>I13+I34+I69+I86+I104+I121+I136+I155+I173+I190+I207+I51</f>
        <v>1016.9999999999999</v>
      </c>
      <c r="J223" s="19">
        <f>J13+J34+J69+J86+J104+J121+J136+J155+J173+J190+J207+J51</f>
        <v>1071.7</v>
      </c>
      <c r="K223" s="19">
        <f>K13+K34+K69+K86+K104+K121+K136+K155+K173+K190+K207+K51</f>
        <v>1692.7</v>
      </c>
      <c r="L223" s="17">
        <f t="shared" si="94"/>
        <v>84.537781551216099</v>
      </c>
      <c r="M223" s="19">
        <f t="shared" si="95"/>
        <v>41.376191640185773</v>
      </c>
      <c r="N223" s="19">
        <f t="shared" si="96"/>
        <v>41.376191640185773</v>
      </c>
    </row>
    <row r="224" spans="1:14" ht="40.5" customHeight="1" x14ac:dyDescent="0.25">
      <c r="A224" s="14" t="s">
        <v>29</v>
      </c>
      <c r="B224" s="63" t="s">
        <v>74</v>
      </c>
      <c r="C224" s="20" t="s">
        <v>30</v>
      </c>
      <c r="D224" s="65">
        <f>D14</f>
        <v>0</v>
      </c>
      <c r="E224" s="36">
        <f t="shared" si="98"/>
        <v>0</v>
      </c>
      <c r="F224" s="16">
        <f t="shared" si="97"/>
        <v>0</v>
      </c>
      <c r="G224" s="65">
        <f>G14</f>
        <v>0</v>
      </c>
      <c r="H224" s="65">
        <f>H14</f>
        <v>0</v>
      </c>
      <c r="I224" s="65">
        <f>I14</f>
        <v>0</v>
      </c>
      <c r="J224" s="65">
        <f>J14</f>
        <v>0</v>
      </c>
      <c r="K224" s="65">
        <f>K14</f>
        <v>0</v>
      </c>
      <c r="L224" s="17"/>
      <c r="M224" s="19"/>
      <c r="N224" s="19" t="e">
        <f t="shared" si="96"/>
        <v>#DIV/0!</v>
      </c>
    </row>
    <row r="225" spans="1:14" ht="46.5" customHeight="1" x14ac:dyDescent="0.25">
      <c r="A225" s="23" t="s">
        <v>31</v>
      </c>
      <c r="B225" s="66" t="s">
        <v>75</v>
      </c>
      <c r="C225" s="20" t="s">
        <v>32</v>
      </c>
      <c r="D225" s="19">
        <f>D15+D35+D52+D70+D87+D105+D122+D137+D156+D174+D191+D208</f>
        <v>114947.59999999999</v>
      </c>
      <c r="E225" s="36">
        <f t="shared" si="98"/>
        <v>119807.59999999999</v>
      </c>
      <c r="F225" s="16">
        <f t="shared" si="97"/>
        <v>61726.400000000001</v>
      </c>
      <c r="G225" s="19">
        <f>G15+G35+G52+G70+G87+G105+G122+G137+G156+G174+G191+G208</f>
        <v>21583</v>
      </c>
      <c r="H225" s="19">
        <f>H15+H35+H52+H70+H87+H105+H122+H137+H156+H174+H191+H208</f>
        <v>40143.4</v>
      </c>
      <c r="I225" s="19">
        <f>I15+I35+I52+I70+I87+I105+I122+I137+I156+I174+I191+I208</f>
        <v>28555.299999999996</v>
      </c>
      <c r="J225" s="19">
        <f>J15+J35+J52+J70+J87+J105+J122+J137+J156+J174+J191+J208</f>
        <v>29525.899999999994</v>
      </c>
      <c r="K225" s="19">
        <f>K15+K35+K52+K70+K87+K105+K122+K137+K156+K174+K191+K208+0.1</f>
        <v>45865.899999999994</v>
      </c>
      <c r="L225" s="17">
        <f t="shared" ref="L225:L230" si="99">K225*100/F225</f>
        <v>74.3051595427564</v>
      </c>
      <c r="M225" s="19">
        <f t="shared" ref="M225:M230" si="100">K225*100/E225</f>
        <v>38.282963685108449</v>
      </c>
      <c r="N225" s="19">
        <f t="shared" si="96"/>
        <v>39.901572542619412</v>
      </c>
    </row>
    <row r="226" spans="1:14" ht="27" customHeight="1" x14ac:dyDescent="0.25">
      <c r="A226" s="24" t="s">
        <v>33</v>
      </c>
      <c r="B226" s="67" t="s">
        <v>76</v>
      </c>
      <c r="C226" s="20" t="s">
        <v>34</v>
      </c>
      <c r="D226" s="19">
        <f>D16</f>
        <v>6005.5</v>
      </c>
      <c r="E226" s="36">
        <f t="shared" si="98"/>
        <v>10045.900000000001</v>
      </c>
      <c r="F226" s="16">
        <f t="shared" si="97"/>
        <v>10045.900000000001</v>
      </c>
      <c r="G226" s="19">
        <f>G16</f>
        <v>5285.3</v>
      </c>
      <c r="H226" s="19">
        <f>H16</f>
        <v>4760.6000000000004</v>
      </c>
      <c r="I226" s="19">
        <f>I16</f>
        <v>0</v>
      </c>
      <c r="J226" s="19">
        <f>J16</f>
        <v>0</v>
      </c>
      <c r="K226" s="19">
        <f>K16</f>
        <v>10125.5</v>
      </c>
      <c r="L226" s="17">
        <f t="shared" si="99"/>
        <v>100.79236305358404</v>
      </c>
      <c r="M226" s="19">
        <f t="shared" si="100"/>
        <v>100.79236305358404</v>
      </c>
      <c r="N226" s="19">
        <f t="shared" si="96"/>
        <v>168.60377986845393</v>
      </c>
    </row>
    <row r="227" spans="1:14" ht="34.5" customHeight="1" x14ac:dyDescent="0.25">
      <c r="A227" s="25" t="s">
        <v>35</v>
      </c>
      <c r="B227" s="68" t="s">
        <v>77</v>
      </c>
      <c r="C227" s="20" t="s">
        <v>36</v>
      </c>
      <c r="D227" s="69">
        <f>D17+D88+D53+D106+D138+D157+D175+D192+D123+D71+D36</f>
        <v>15466.8</v>
      </c>
      <c r="E227" s="36">
        <f>G227+H227+I227+J227</f>
        <v>18217.399999999998</v>
      </c>
      <c r="F227" s="16">
        <f t="shared" si="97"/>
        <v>10354.299999999999</v>
      </c>
      <c r="G227" s="69">
        <f>G17+G36+G123+G157+G192</f>
        <v>4876.3</v>
      </c>
      <c r="H227" s="69">
        <f>H17+H36+H123+H157+H192</f>
        <v>5478</v>
      </c>
      <c r="I227" s="69">
        <f>I17+I36+I123+I157+I192</f>
        <v>2112.9</v>
      </c>
      <c r="J227" s="69">
        <f>J17+J36+J123+J157+J192</f>
        <v>5750.2</v>
      </c>
      <c r="K227" s="69">
        <f>K17+K88+K53+K106+K138+K157+K175+K192+K123+K71+K36+0.1</f>
        <v>13393.4</v>
      </c>
      <c r="L227" s="17">
        <f t="shared" si="99"/>
        <v>129.35109085114397</v>
      </c>
      <c r="M227" s="19">
        <f t="shared" si="100"/>
        <v>73.519821708915657</v>
      </c>
      <c r="N227" s="19">
        <f t="shared" si="96"/>
        <v>86.594512116274871</v>
      </c>
    </row>
    <row r="228" spans="1:14" ht="31.5" customHeight="1" x14ac:dyDescent="0.25">
      <c r="A228" s="25" t="s">
        <v>37</v>
      </c>
      <c r="B228" s="68" t="s">
        <v>78</v>
      </c>
      <c r="C228" s="20" t="s">
        <v>38</v>
      </c>
      <c r="D228" s="19">
        <f>D18+D37+D54+D72+D89+D124+D158+D176+D193+D209+D139</f>
        <v>10909.599999999999</v>
      </c>
      <c r="E228" s="36">
        <f>G228+H228+I228+J228</f>
        <v>50177</v>
      </c>
      <c r="F228" s="16">
        <f t="shared" si="97"/>
        <v>42288.5</v>
      </c>
      <c r="G228" s="19">
        <f>G18+G37+G54+G72+G89+G107+G124+G158+G176+G193+G209+G139</f>
        <v>4078.2999999999997</v>
      </c>
      <c r="H228" s="19">
        <f>H18+H37+H54+H72+H89+H107+H124+H158+H176+H193+H209+H139</f>
        <v>38210.199999999997</v>
      </c>
      <c r="I228" s="19">
        <f>I18+I37+I54+I72+I89+I107+I124+I158+I176+I193+I209+I139</f>
        <v>1861.6000000000001</v>
      </c>
      <c r="J228" s="19">
        <f>J18+J37+J54+J72+J89+J107+J124+J158+J176+J193+J209+J139</f>
        <v>6026.9</v>
      </c>
      <c r="K228" s="19">
        <f>K18+K37+K54+K72+K89+K124+K158+K176+K193+K209+K139+0.1</f>
        <v>8209.9</v>
      </c>
      <c r="L228" s="17">
        <f t="shared" si="99"/>
        <v>19.414025089563356</v>
      </c>
      <c r="M228" s="19">
        <f t="shared" si="100"/>
        <v>16.361878948522232</v>
      </c>
      <c r="N228" s="19">
        <f t="shared" si="96"/>
        <v>75.253904817775179</v>
      </c>
    </row>
    <row r="229" spans="1:14" ht="18" customHeight="1" x14ac:dyDescent="0.25">
      <c r="A229" s="25" t="s">
        <v>39</v>
      </c>
      <c r="B229" s="25"/>
      <c r="C229" s="20" t="s">
        <v>40</v>
      </c>
      <c r="D229" s="19">
        <f>D19</f>
        <v>11</v>
      </c>
      <c r="E229" s="36">
        <f t="shared" si="98"/>
        <v>11</v>
      </c>
      <c r="F229" s="16">
        <f t="shared" si="97"/>
        <v>4</v>
      </c>
      <c r="G229" s="19">
        <f>G19</f>
        <v>1</v>
      </c>
      <c r="H229" s="19">
        <f>H19</f>
        <v>3</v>
      </c>
      <c r="I229" s="19">
        <f>I19</f>
        <v>2</v>
      </c>
      <c r="J229" s="19">
        <f>J19</f>
        <v>5</v>
      </c>
      <c r="K229" s="19">
        <f>K19</f>
        <v>2</v>
      </c>
      <c r="L229" s="17">
        <f t="shared" si="99"/>
        <v>50</v>
      </c>
      <c r="M229" s="19">
        <f t="shared" si="100"/>
        <v>18.181818181818183</v>
      </c>
      <c r="N229" s="19">
        <f t="shared" si="96"/>
        <v>18.181818181818183</v>
      </c>
    </row>
    <row r="230" spans="1:14" ht="18.75" customHeight="1" x14ac:dyDescent="0.25">
      <c r="A230" s="26" t="s">
        <v>41</v>
      </c>
      <c r="B230" s="70" t="s">
        <v>79</v>
      </c>
      <c r="C230" s="20" t="s">
        <v>42</v>
      </c>
      <c r="D230" s="19">
        <f>D20+D194+D210+D73+D140+D55+D159+D90+D177+D107</f>
        <v>3595</v>
      </c>
      <c r="E230" s="36">
        <f t="shared" si="98"/>
        <v>38107.5</v>
      </c>
      <c r="F230" s="16">
        <f t="shared" si="97"/>
        <v>37822.300000000003</v>
      </c>
      <c r="G230" s="19">
        <f>G20+G194+G210+G73+G140+G55+G159+G90+G177</f>
        <v>36291</v>
      </c>
      <c r="H230" s="19">
        <f>H20+H194+H210+H73+H140+H55+H159+H90+H177</f>
        <v>1531.3</v>
      </c>
      <c r="I230" s="19">
        <f>I20+I194+I210+I73+I140+I55+I159+I90+I177</f>
        <v>117</v>
      </c>
      <c r="J230" s="19">
        <f>J20+J194+J210+J73+J140+J55+J159+J90+J177</f>
        <v>168.2</v>
      </c>
      <c r="K230" s="19">
        <f>K20+K194+K210+K73+K140+K55+K159+K90+K177+K107+K38</f>
        <v>39295.299999999996</v>
      </c>
      <c r="L230" s="17">
        <f t="shared" si="99"/>
        <v>103.89452783146449</v>
      </c>
      <c r="M230" s="19">
        <f t="shared" si="100"/>
        <v>103.11697172472608</v>
      </c>
      <c r="N230" s="19">
        <f t="shared" si="96"/>
        <v>1093.0542420027816</v>
      </c>
    </row>
    <row r="231" spans="1:14" ht="19.5" customHeight="1" x14ac:dyDescent="0.25">
      <c r="A231" s="27" t="s">
        <v>43</v>
      </c>
      <c r="B231" s="71" t="s">
        <v>74</v>
      </c>
      <c r="C231" s="29" t="s">
        <v>44</v>
      </c>
      <c r="D231" s="19">
        <f>D21+D39+D56+D74+D91+D108+D126+D141+D160+D178+D195+D211</f>
        <v>0</v>
      </c>
      <c r="E231" s="36">
        <f t="shared" si="98"/>
        <v>0</v>
      </c>
      <c r="F231" s="16">
        <f t="shared" si="97"/>
        <v>0</v>
      </c>
      <c r="G231" s="19">
        <v>0</v>
      </c>
      <c r="H231" s="19">
        <f>H21+H39+H56+H74+H91+H108+H126+H141+H160+H178+H195+H211</f>
        <v>0</v>
      </c>
      <c r="I231" s="19">
        <f>I21+I39+I56+I74+I91+I108+I126+I141+I160+I178+I195+I211</f>
        <v>0</v>
      </c>
      <c r="J231" s="19">
        <f>J21+J39+J56+J74+J91+J108+J126+J141+J160+J178+J195+J211</f>
        <v>0</v>
      </c>
      <c r="K231" s="19">
        <f>K21+K39+K56+K74+K91+K108+K126+K141+K160+K178+K195+K211</f>
        <v>155</v>
      </c>
      <c r="L231" s="17"/>
      <c r="M231" s="19"/>
      <c r="N231" s="19"/>
    </row>
    <row r="232" spans="1:14" ht="19.5" customHeight="1" x14ac:dyDescent="0.25">
      <c r="A232" s="30" t="s">
        <v>45</v>
      </c>
      <c r="B232" s="64"/>
      <c r="C232" s="31" t="s">
        <v>46</v>
      </c>
      <c r="D232" s="32">
        <f>D233+D234+D236+D235</f>
        <v>2833111.3000000003</v>
      </c>
      <c r="E232" s="32">
        <f t="shared" ref="E232:J232" si="101">E233+E234+E236+E235</f>
        <v>2893527.6000000006</v>
      </c>
      <c r="F232" s="32">
        <f t="shared" si="101"/>
        <v>1443208.1</v>
      </c>
      <c r="G232" s="32">
        <f t="shared" si="101"/>
        <v>722053</v>
      </c>
      <c r="H232" s="32">
        <f t="shared" si="101"/>
        <v>721155.1</v>
      </c>
      <c r="I232" s="32">
        <f t="shared" si="101"/>
        <v>724226.8</v>
      </c>
      <c r="J232" s="32">
        <f t="shared" si="101"/>
        <v>726092.7</v>
      </c>
      <c r="K232" s="32">
        <f>K233+K234+K236+K235</f>
        <v>1098223.3</v>
      </c>
      <c r="L232" s="33">
        <f>K232*100/F232</f>
        <v>76.095976734055185</v>
      </c>
      <c r="M232" s="13">
        <f>K232*100/E232</f>
        <v>37.954478125593127</v>
      </c>
      <c r="N232" s="13">
        <f>K232*100/D232</f>
        <v>38.763860071434536</v>
      </c>
    </row>
    <row r="233" spans="1:14" ht="42.75" customHeight="1" x14ac:dyDescent="0.25">
      <c r="A233" s="34" t="s">
        <v>47</v>
      </c>
      <c r="B233" s="63" t="s">
        <v>80</v>
      </c>
      <c r="C233" s="35" t="s">
        <v>48</v>
      </c>
      <c r="D233" s="22">
        <f>D23-39973.3</f>
        <v>2833111.3000000003</v>
      </c>
      <c r="E233" s="36">
        <f t="shared" si="98"/>
        <v>2892664.1000000006</v>
      </c>
      <c r="F233" s="16">
        <f t="shared" si="97"/>
        <v>1442344.6</v>
      </c>
      <c r="G233" s="22">
        <f>G23</f>
        <v>725629.5</v>
      </c>
      <c r="H233" s="22">
        <f>H23-9654.8</f>
        <v>716715.1</v>
      </c>
      <c r="I233" s="22">
        <f>I23-9993</f>
        <v>724226.8</v>
      </c>
      <c r="J233" s="22">
        <f>J23-20425.8</f>
        <v>726092.7</v>
      </c>
      <c r="K233" s="22">
        <f>K23-8034.7</f>
        <v>1094995.1000000001</v>
      </c>
      <c r="L233" s="17">
        <f>K233*100/F233</f>
        <v>75.917717582885544</v>
      </c>
      <c r="M233" s="19">
        <f>K233*100/E233</f>
        <v>37.854208513183401</v>
      </c>
      <c r="N233" s="19">
        <f>K233*100/D233</f>
        <v>38.649914671548558</v>
      </c>
    </row>
    <row r="234" spans="1:14" ht="17.25" customHeight="1" x14ac:dyDescent="0.25">
      <c r="A234" s="34" t="s">
        <v>49</v>
      </c>
      <c r="B234" s="34" t="s">
        <v>81</v>
      </c>
      <c r="C234" s="37" t="s">
        <v>50</v>
      </c>
      <c r="D234" s="19">
        <f>D24+D95+D181+D77</f>
        <v>0</v>
      </c>
      <c r="E234" s="36">
        <f>G234+H234+I234+J234</f>
        <v>5340</v>
      </c>
      <c r="F234" s="16">
        <f t="shared" si="97"/>
        <v>5340</v>
      </c>
      <c r="G234" s="19">
        <f>G24+G95+G163+G198+G214+G146+G77</f>
        <v>1500</v>
      </c>
      <c r="H234" s="19">
        <f>H24+H95+H163+H198+H214+H146+H77</f>
        <v>3840</v>
      </c>
      <c r="I234" s="19">
        <f>I24+I95+I163+I198+I214+I146+I77</f>
        <v>0</v>
      </c>
      <c r="J234" s="19">
        <f>J24+J95+J163+J198+J214+J146+J77</f>
        <v>0</v>
      </c>
      <c r="K234" s="19">
        <f>K24+K95+K163+K198+K214+K146+K77</f>
        <v>7704.7</v>
      </c>
      <c r="L234" s="17">
        <f>K234*100/F234</f>
        <v>144.28277153558054</v>
      </c>
      <c r="M234" s="19">
        <f>K234*100/E234</f>
        <v>144.28277153558054</v>
      </c>
      <c r="N234" s="19"/>
    </row>
    <row r="235" spans="1:14" ht="73.5" customHeight="1" x14ac:dyDescent="0.25">
      <c r="A235" s="34" t="s">
        <v>51</v>
      </c>
      <c r="B235" s="39" t="s">
        <v>52</v>
      </c>
      <c r="C235" s="29" t="s">
        <v>52</v>
      </c>
      <c r="D235" s="19"/>
      <c r="E235" s="36">
        <f>470.7-470.7</f>
        <v>0</v>
      </c>
      <c r="F235" s="16">
        <f t="shared" si="97"/>
        <v>0</v>
      </c>
      <c r="G235" s="19">
        <f>-470.7+470.7</f>
        <v>0</v>
      </c>
      <c r="H235" s="19"/>
      <c r="I235" s="19"/>
      <c r="J235" s="19"/>
      <c r="K235" s="19"/>
      <c r="L235" s="17"/>
      <c r="M235" s="19"/>
      <c r="N235" s="19"/>
    </row>
    <row r="236" spans="1:14" ht="48" customHeight="1" x14ac:dyDescent="0.25">
      <c r="A236" s="34" t="s">
        <v>53</v>
      </c>
      <c r="B236" s="39"/>
      <c r="C236" s="41" t="s">
        <v>54</v>
      </c>
      <c r="D236" s="19">
        <f>D26</f>
        <v>0</v>
      </c>
      <c r="E236" s="36">
        <f>G236+H236+I236+J236</f>
        <v>-4476.5</v>
      </c>
      <c r="F236" s="16">
        <f t="shared" si="97"/>
        <v>-4476.5</v>
      </c>
      <c r="G236" s="19">
        <v>-5076.5</v>
      </c>
      <c r="H236" s="19">
        <f>H26</f>
        <v>600</v>
      </c>
      <c r="I236" s="19">
        <f>I26</f>
        <v>0</v>
      </c>
      <c r="J236" s="19">
        <f>J26</f>
        <v>0</v>
      </c>
      <c r="K236" s="19">
        <f>K26</f>
        <v>-4476.5</v>
      </c>
      <c r="L236" s="17">
        <f>K236*100/F236</f>
        <v>100</v>
      </c>
      <c r="M236" s="19">
        <f>K236*100/E236</f>
        <v>100</v>
      </c>
      <c r="N236" s="19"/>
    </row>
    <row r="237" spans="1:14" x14ac:dyDescent="0.25">
      <c r="A237" s="26"/>
      <c r="B237" s="43"/>
      <c r="C237" s="44" t="s">
        <v>55</v>
      </c>
      <c r="D237" s="13">
        <f t="shared" ref="D237:K237" si="102">D232+D218</f>
        <v>3825139.8000000003</v>
      </c>
      <c r="E237" s="13">
        <f>E232+E218-0.1</f>
        <v>3978771.3000000003</v>
      </c>
      <c r="F237" s="13">
        <f t="shared" si="102"/>
        <v>2045554.3000000003</v>
      </c>
      <c r="G237" s="13">
        <f t="shared" si="102"/>
        <v>1004255.3</v>
      </c>
      <c r="H237" s="13">
        <f t="shared" si="102"/>
        <v>1041299</v>
      </c>
      <c r="I237" s="13">
        <f t="shared" si="102"/>
        <v>948260.8</v>
      </c>
      <c r="J237" s="13">
        <f t="shared" si="102"/>
        <v>984956.29999999993</v>
      </c>
      <c r="K237" s="13">
        <f t="shared" si="102"/>
        <v>1579689.6</v>
      </c>
      <c r="L237" s="33">
        <f>K237*100/F237</f>
        <v>77.225503131351715</v>
      </c>
      <c r="M237" s="13">
        <f>K237*100/E237</f>
        <v>39.702950506353552</v>
      </c>
      <c r="N237" s="13">
        <f>K237*100/D237</f>
        <v>41.297565124286436</v>
      </c>
    </row>
    <row r="238" spans="1:14" x14ac:dyDescent="0.25">
      <c r="A238" s="1"/>
      <c r="B238" s="1"/>
      <c r="C238" s="72"/>
      <c r="D238" s="72"/>
      <c r="E238" s="72"/>
      <c r="F238" s="72"/>
      <c r="G238" s="72"/>
      <c r="H238" s="72"/>
      <c r="I238" s="73"/>
      <c r="J238" s="1"/>
      <c r="K238" s="1"/>
      <c r="L238" s="1"/>
      <c r="M238" s="1"/>
      <c r="N238" s="1"/>
    </row>
  </sheetData>
  <mergeCells count="38">
    <mergeCell ref="A200:K200"/>
    <mergeCell ref="A201:N201"/>
    <mergeCell ref="A216:K216"/>
    <mergeCell ref="A217:N217"/>
    <mergeCell ref="A148:K148"/>
    <mergeCell ref="A149:N149"/>
    <mergeCell ref="A166:K166"/>
    <mergeCell ref="A167:N167"/>
    <mergeCell ref="A183:K183"/>
    <mergeCell ref="A184:N184"/>
    <mergeCell ref="A131:N131"/>
    <mergeCell ref="C44:K44"/>
    <mergeCell ref="A45:N45"/>
    <mergeCell ref="A62:K62"/>
    <mergeCell ref="A63:N63"/>
    <mergeCell ref="A79:K79"/>
    <mergeCell ref="A80:N80"/>
    <mergeCell ref="A97:K97"/>
    <mergeCell ref="A98:N98"/>
    <mergeCell ref="A113:K113"/>
    <mergeCell ref="A114:N114"/>
    <mergeCell ref="A130:K130"/>
    <mergeCell ref="A29:N29"/>
    <mergeCell ref="A1:N1"/>
    <mergeCell ref="A2:K2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A7:N7"/>
    <mergeCell ref="A28:K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7"/>
  <sheetViews>
    <sheetView tabSelected="1" workbookViewId="0">
      <selection activeCell="G153" sqref="G153"/>
    </sheetView>
  </sheetViews>
  <sheetFormatPr defaultRowHeight="15" x14ac:dyDescent="0.25"/>
  <cols>
    <col min="2" max="2" width="29.5703125" customWidth="1"/>
    <col min="3" max="3" width="19.42578125" customWidth="1"/>
    <col min="4" max="4" width="19" customWidth="1"/>
    <col min="5" max="5" width="16.42578125" customWidth="1"/>
    <col min="6" max="6" width="15.140625" customWidth="1"/>
    <col min="7" max="7" width="15.7109375" customWidth="1"/>
    <col min="9" max="9" width="15" customWidth="1"/>
    <col min="10" max="10" width="17.42578125" customWidth="1"/>
    <col min="11" max="11" width="16.28515625" customWidth="1"/>
    <col min="12" max="12" width="17.42578125" customWidth="1"/>
    <col min="13" max="13" width="13.140625" customWidth="1"/>
    <col min="14" max="14" width="16" customWidth="1"/>
  </cols>
  <sheetData>
    <row r="1" spans="1:15" ht="15.75" x14ac:dyDescent="0.25">
      <c r="A1" s="200" t="s">
        <v>82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15" ht="15.75" thickBot="1" x14ac:dyDescent="0.3">
      <c r="A2" s="74"/>
      <c r="B2" s="75"/>
      <c r="C2" s="76"/>
      <c r="D2" s="77"/>
      <c r="E2" s="78"/>
      <c r="F2" s="79"/>
      <c r="G2" s="79"/>
      <c r="H2" s="80"/>
      <c r="I2" s="80"/>
      <c r="J2" s="80"/>
      <c r="K2" s="81"/>
      <c r="L2" s="82"/>
      <c r="M2" s="81"/>
      <c r="N2" s="83"/>
      <c r="O2" s="84"/>
    </row>
    <row r="3" spans="1:15" x14ac:dyDescent="0.25">
      <c r="A3" s="201" t="s">
        <v>83</v>
      </c>
      <c r="B3" s="203" t="s">
        <v>84</v>
      </c>
      <c r="C3" s="205" t="s">
        <v>85</v>
      </c>
      <c r="D3" s="205"/>
      <c r="E3" s="205"/>
      <c r="F3" s="206" t="s">
        <v>86</v>
      </c>
      <c r="G3" s="206"/>
      <c r="H3" s="206"/>
      <c r="I3" s="207" t="s">
        <v>87</v>
      </c>
      <c r="J3" s="208"/>
      <c r="K3" s="208"/>
      <c r="L3" s="208"/>
      <c r="M3" s="208"/>
      <c r="N3" s="208"/>
      <c r="O3" s="209"/>
    </row>
    <row r="4" spans="1:15" x14ac:dyDescent="0.25">
      <c r="A4" s="202"/>
      <c r="B4" s="204"/>
      <c r="C4" s="195" t="s">
        <v>88</v>
      </c>
      <c r="D4" s="195" t="s">
        <v>89</v>
      </c>
      <c r="E4" s="211" t="s">
        <v>90</v>
      </c>
      <c r="F4" s="195" t="s">
        <v>88</v>
      </c>
      <c r="G4" s="195" t="s">
        <v>89</v>
      </c>
      <c r="H4" s="196" t="s">
        <v>90</v>
      </c>
      <c r="I4" s="188" t="s">
        <v>91</v>
      </c>
      <c r="J4" s="188" t="s">
        <v>92</v>
      </c>
      <c r="K4" s="198" t="s">
        <v>88</v>
      </c>
      <c r="L4" s="188" t="s">
        <v>93</v>
      </c>
      <c r="M4" s="188" t="s">
        <v>92</v>
      </c>
      <c r="N4" s="189" t="s">
        <v>94</v>
      </c>
      <c r="O4" s="190" t="s">
        <v>90</v>
      </c>
    </row>
    <row r="5" spans="1:15" ht="17.25" customHeight="1" x14ac:dyDescent="0.25">
      <c r="A5" s="202"/>
      <c r="B5" s="204"/>
      <c r="C5" s="210"/>
      <c r="D5" s="195"/>
      <c r="E5" s="212"/>
      <c r="F5" s="210"/>
      <c r="G5" s="195"/>
      <c r="H5" s="197"/>
      <c r="I5" s="188"/>
      <c r="J5" s="188"/>
      <c r="K5" s="199"/>
      <c r="L5" s="188"/>
      <c r="M5" s="188"/>
      <c r="N5" s="189"/>
      <c r="O5" s="191"/>
    </row>
    <row r="6" spans="1:15" x14ac:dyDescent="0.25">
      <c r="A6" s="202"/>
      <c r="B6" s="192" t="s">
        <v>95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</row>
    <row r="7" spans="1:15" ht="3" customHeight="1" x14ac:dyDescent="0.25">
      <c r="A7" s="20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</row>
    <row r="8" spans="1:15" hidden="1" x14ac:dyDescent="0.25">
      <c r="A8" s="20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</row>
    <row r="9" spans="1:15" x14ac:dyDescent="0.25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7"/>
      <c r="M9" s="86"/>
      <c r="N9" s="86"/>
      <c r="O9" s="88"/>
    </row>
    <row r="10" spans="1:15" ht="39.75" customHeight="1" x14ac:dyDescent="0.25">
      <c r="A10" s="89" t="s">
        <v>96</v>
      </c>
      <c r="B10" s="90" t="s">
        <v>97</v>
      </c>
      <c r="C10" s="91">
        <f>SUM(C11:C18)</f>
        <v>448956.29999999993</v>
      </c>
      <c r="D10" s="91">
        <f>SUM(D11:D18)</f>
        <v>146734.1</v>
      </c>
      <c r="E10" s="91">
        <f>D10/C10*100</f>
        <v>32.683381433783204</v>
      </c>
      <c r="F10" s="91">
        <f>F11+F12+F13+F14+F15+F17+F18+F16</f>
        <v>226093.69999999998</v>
      </c>
      <c r="G10" s="91">
        <f>SUM(G11:G18)</f>
        <v>93445.7</v>
      </c>
      <c r="H10" s="92">
        <f>G10/F10*100</f>
        <v>41.330519160861186</v>
      </c>
      <c r="I10" s="91">
        <f t="shared" ref="I10:N10" si="0">SUM(I11:I18)</f>
        <v>675050</v>
      </c>
      <c r="J10" s="91">
        <f>SUM(J11:J18)</f>
        <v>15057</v>
      </c>
      <c r="K10" s="91">
        <f>SUM(K11:K18)</f>
        <v>659993</v>
      </c>
      <c r="L10" s="91">
        <f t="shared" si="0"/>
        <v>240179.8</v>
      </c>
      <c r="M10" s="91">
        <f t="shared" si="0"/>
        <v>1482.8</v>
      </c>
      <c r="N10" s="91">
        <f t="shared" si="0"/>
        <v>238697</v>
      </c>
      <c r="O10" s="93">
        <f>N10/K10*100</f>
        <v>36.166595706318098</v>
      </c>
    </row>
    <row r="11" spans="1:15" ht="36" customHeight="1" x14ac:dyDescent="0.25">
      <c r="A11" s="94" t="s">
        <v>98</v>
      </c>
      <c r="B11" s="95" t="s">
        <v>99</v>
      </c>
      <c r="C11" s="96">
        <v>4678.7</v>
      </c>
      <c r="D11" s="96">
        <v>2433.1</v>
      </c>
      <c r="E11" s="97">
        <f>D11/C11*100</f>
        <v>52.003761728685319</v>
      </c>
      <c r="F11" s="98">
        <v>45617.7</v>
      </c>
      <c r="G11" s="98">
        <v>21180.2</v>
      </c>
      <c r="H11" s="99">
        <f>G11/F11*100</f>
        <v>46.429784929972364</v>
      </c>
      <c r="I11" s="100">
        <f>C11+F11</f>
        <v>50296.399999999994</v>
      </c>
      <c r="J11" s="101"/>
      <c r="K11" s="102">
        <f>I11-J11</f>
        <v>50296.399999999994</v>
      </c>
      <c r="L11" s="100">
        <f>D11+G11</f>
        <v>23613.3</v>
      </c>
      <c r="M11" s="101"/>
      <c r="N11" s="102">
        <f>L11-M11</f>
        <v>23613.3</v>
      </c>
      <c r="O11" s="103">
        <f t="shared" ref="O11:O115" si="1">N11/K11*100</f>
        <v>46.948290533716133</v>
      </c>
    </row>
    <row r="12" spans="1:15" ht="63.75" customHeight="1" x14ac:dyDescent="0.25">
      <c r="A12" s="94" t="s">
        <v>100</v>
      </c>
      <c r="B12" s="95" t="s">
        <v>101</v>
      </c>
      <c r="C12" s="96">
        <v>8621.6</v>
      </c>
      <c r="D12" s="96">
        <v>4205.5</v>
      </c>
      <c r="E12" s="97">
        <f t="shared" ref="E12:E20" si="2">D12/C12*100</f>
        <v>48.778648974668272</v>
      </c>
      <c r="F12" s="98">
        <v>0</v>
      </c>
      <c r="G12" s="98"/>
      <c r="H12" s="99">
        <v>0</v>
      </c>
      <c r="I12" s="100">
        <f t="shared" ref="I12:I86" si="3">C12+F12</f>
        <v>8621.6</v>
      </c>
      <c r="J12" s="101"/>
      <c r="K12" s="102">
        <f t="shared" ref="K12" si="4">I12-J12</f>
        <v>8621.6</v>
      </c>
      <c r="L12" s="100">
        <f t="shared" ref="L12:L86" si="5">D12+G12</f>
        <v>4205.5</v>
      </c>
      <c r="M12" s="101"/>
      <c r="N12" s="102">
        <f t="shared" ref="N12:N86" si="6">L12-M12</f>
        <v>4205.5</v>
      </c>
      <c r="O12" s="103">
        <f t="shared" si="1"/>
        <v>48.778648974668272</v>
      </c>
    </row>
    <row r="13" spans="1:15" ht="44.25" customHeight="1" x14ac:dyDescent="0.25">
      <c r="A13" s="94" t="s">
        <v>102</v>
      </c>
      <c r="B13" s="95" t="s">
        <v>103</v>
      </c>
      <c r="C13" s="96">
        <v>171791.4</v>
      </c>
      <c r="D13" s="96">
        <v>67530.899999999994</v>
      </c>
      <c r="E13" s="97">
        <f t="shared" si="2"/>
        <v>39.309825753792097</v>
      </c>
      <c r="F13" s="98">
        <v>128036.6</v>
      </c>
      <c r="G13" s="98">
        <v>55798.2</v>
      </c>
      <c r="H13" s="99">
        <f>G13/F13*100</f>
        <v>43.57988262731125</v>
      </c>
      <c r="I13" s="100">
        <f t="shared" si="3"/>
        <v>299828</v>
      </c>
      <c r="J13" s="101">
        <v>6855.4</v>
      </c>
      <c r="K13" s="102">
        <f>I13-J13</f>
        <v>292972.59999999998</v>
      </c>
      <c r="L13" s="100">
        <f>D13+G13</f>
        <v>123329.09999999999</v>
      </c>
      <c r="M13" s="101">
        <v>1371.1</v>
      </c>
      <c r="N13" s="102">
        <f>L13-M13</f>
        <v>121957.99999999999</v>
      </c>
      <c r="O13" s="103">
        <f t="shared" si="1"/>
        <v>41.627783622086163</v>
      </c>
    </row>
    <row r="14" spans="1:15" ht="23.25" customHeight="1" x14ac:dyDescent="0.25">
      <c r="A14" s="94" t="s">
        <v>104</v>
      </c>
      <c r="B14" s="95" t="s">
        <v>105</v>
      </c>
      <c r="C14" s="96">
        <v>7.4</v>
      </c>
      <c r="D14" s="96"/>
      <c r="E14" s="97">
        <f t="shared" si="2"/>
        <v>0</v>
      </c>
      <c r="F14" s="98">
        <v>0</v>
      </c>
      <c r="G14" s="98"/>
      <c r="H14" s="99">
        <v>0</v>
      </c>
      <c r="I14" s="100">
        <f t="shared" si="3"/>
        <v>7.4</v>
      </c>
      <c r="J14" s="101"/>
      <c r="K14" s="102">
        <f t="shared" ref="K14:K18" si="7">I14-J14</f>
        <v>7.4</v>
      </c>
      <c r="L14" s="100">
        <f>D14+G14</f>
        <v>0</v>
      </c>
      <c r="M14" s="101"/>
      <c r="N14" s="102">
        <f>L14-M14</f>
        <v>0</v>
      </c>
      <c r="O14" s="103">
        <f t="shared" si="1"/>
        <v>0</v>
      </c>
    </row>
    <row r="15" spans="1:15" ht="41.25" customHeight="1" x14ac:dyDescent="0.25">
      <c r="A15" s="94" t="s">
        <v>106</v>
      </c>
      <c r="B15" s="95" t="s">
        <v>107</v>
      </c>
      <c r="C15" s="96">
        <v>34864</v>
      </c>
      <c r="D15" s="96">
        <v>15173</v>
      </c>
      <c r="E15" s="97">
        <f t="shared" si="2"/>
        <v>43.520536943552088</v>
      </c>
      <c r="F15" s="98">
        <v>0</v>
      </c>
      <c r="G15" s="98"/>
      <c r="H15" s="99">
        <v>0</v>
      </c>
      <c r="I15" s="100">
        <f t="shared" si="3"/>
        <v>34864</v>
      </c>
      <c r="J15" s="101"/>
      <c r="K15" s="102">
        <f>I15-J15</f>
        <v>34864</v>
      </c>
      <c r="L15" s="100">
        <f>D15+G15</f>
        <v>15173</v>
      </c>
      <c r="M15" s="101"/>
      <c r="N15" s="102">
        <f t="shared" si="6"/>
        <v>15173</v>
      </c>
      <c r="O15" s="103">
        <f t="shared" si="1"/>
        <v>43.520536943552088</v>
      </c>
    </row>
    <row r="16" spans="1:15" ht="45" hidden="1" customHeight="1" x14ac:dyDescent="0.25">
      <c r="A16" s="94" t="s">
        <v>108</v>
      </c>
      <c r="B16" s="95" t="s">
        <v>109</v>
      </c>
      <c r="C16" s="96"/>
      <c r="D16" s="96"/>
      <c r="E16" s="97"/>
      <c r="F16" s="98"/>
      <c r="G16" s="98"/>
      <c r="H16" s="99" t="e">
        <f>G16/F16*100</f>
        <v>#DIV/0!</v>
      </c>
      <c r="I16" s="100">
        <f t="shared" si="3"/>
        <v>0</v>
      </c>
      <c r="J16" s="101"/>
      <c r="K16" s="102">
        <f t="shared" si="7"/>
        <v>0</v>
      </c>
      <c r="L16" s="100">
        <f t="shared" si="5"/>
        <v>0</v>
      </c>
      <c r="M16" s="101"/>
      <c r="N16" s="102">
        <f t="shared" si="6"/>
        <v>0</v>
      </c>
      <c r="O16" s="103" t="e">
        <f t="shared" si="1"/>
        <v>#DIV/0!</v>
      </c>
    </row>
    <row r="17" spans="1:15" ht="21" customHeight="1" x14ac:dyDescent="0.25">
      <c r="A17" s="104" t="s">
        <v>110</v>
      </c>
      <c r="B17" s="95" t="s">
        <v>111</v>
      </c>
      <c r="C17" s="96">
        <v>14056.8</v>
      </c>
      <c r="D17" s="96">
        <v>0</v>
      </c>
      <c r="E17" s="97">
        <f t="shared" si="2"/>
        <v>0</v>
      </c>
      <c r="F17" s="98">
        <v>669</v>
      </c>
      <c r="G17" s="98"/>
      <c r="H17" s="99">
        <f>G17/F17*100</f>
        <v>0</v>
      </c>
      <c r="I17" s="100">
        <f t="shared" si="3"/>
        <v>14725.8</v>
      </c>
      <c r="J17" s="101"/>
      <c r="K17" s="102">
        <f t="shared" si="7"/>
        <v>14725.8</v>
      </c>
      <c r="L17" s="100">
        <f t="shared" si="5"/>
        <v>0</v>
      </c>
      <c r="M17" s="101"/>
      <c r="N17" s="102">
        <f t="shared" si="6"/>
        <v>0</v>
      </c>
      <c r="O17" s="103">
        <f t="shared" si="1"/>
        <v>0</v>
      </c>
    </row>
    <row r="18" spans="1:15" ht="34.5" customHeight="1" x14ac:dyDescent="0.25">
      <c r="A18" s="94" t="s">
        <v>112</v>
      </c>
      <c r="B18" s="95" t="s">
        <v>113</v>
      </c>
      <c r="C18" s="96">
        <v>214936.4</v>
      </c>
      <c r="D18" s="96">
        <v>57391.6</v>
      </c>
      <c r="E18" s="97">
        <f t="shared" si="2"/>
        <v>26.701666167294142</v>
      </c>
      <c r="F18" s="98">
        <v>51770.400000000001</v>
      </c>
      <c r="G18" s="98">
        <v>16467.3</v>
      </c>
      <c r="H18" s="99">
        <f>G18/F18*100</f>
        <v>31.808330629085347</v>
      </c>
      <c r="I18" s="100">
        <f t="shared" si="3"/>
        <v>266706.8</v>
      </c>
      <c r="J18" s="101">
        <v>8201.6</v>
      </c>
      <c r="K18" s="102">
        <f t="shared" si="7"/>
        <v>258505.19999999998</v>
      </c>
      <c r="L18" s="100">
        <f>D18+G18</f>
        <v>73858.899999999994</v>
      </c>
      <c r="M18" s="105">
        <v>111.7</v>
      </c>
      <c r="N18" s="102">
        <f t="shared" si="6"/>
        <v>73747.199999999997</v>
      </c>
      <c r="O18" s="103">
        <f t="shared" si="1"/>
        <v>28.528323608190476</v>
      </c>
    </row>
    <row r="19" spans="1:15" ht="27.75" customHeight="1" x14ac:dyDescent="0.25">
      <c r="A19" s="89" t="s">
        <v>114</v>
      </c>
      <c r="B19" s="90" t="s">
        <v>115</v>
      </c>
      <c r="C19" s="91">
        <f t="shared" ref="C19:N19" si="8">C20</f>
        <v>4025.6</v>
      </c>
      <c r="D19" s="91">
        <f t="shared" si="8"/>
        <v>1342.6</v>
      </c>
      <c r="E19" s="91">
        <f t="shared" si="8"/>
        <v>33.351550079491254</v>
      </c>
      <c r="F19" s="91">
        <f t="shared" si="8"/>
        <v>4025.6</v>
      </c>
      <c r="G19" s="91">
        <f t="shared" si="8"/>
        <v>1342.6</v>
      </c>
      <c r="H19" s="106">
        <f t="shared" si="8"/>
        <v>33.351550079491254</v>
      </c>
      <c r="I19" s="91">
        <f>I20</f>
        <v>8051.2</v>
      </c>
      <c r="J19" s="91">
        <f>J20</f>
        <v>4025.6</v>
      </c>
      <c r="K19" s="91">
        <f>K20</f>
        <v>4025.6</v>
      </c>
      <c r="L19" s="91">
        <f t="shared" si="8"/>
        <v>2685.2</v>
      </c>
      <c r="M19" s="91">
        <f>M20</f>
        <v>1342.6</v>
      </c>
      <c r="N19" s="91">
        <f t="shared" si="8"/>
        <v>1342.6</v>
      </c>
      <c r="O19" s="107">
        <f t="shared" si="1"/>
        <v>33.351550079491254</v>
      </c>
    </row>
    <row r="20" spans="1:15" ht="33" customHeight="1" x14ac:dyDescent="0.25">
      <c r="A20" s="94" t="s">
        <v>116</v>
      </c>
      <c r="B20" s="95" t="s">
        <v>117</v>
      </c>
      <c r="C20" s="96">
        <v>4025.6</v>
      </c>
      <c r="D20" s="96">
        <v>1342.6</v>
      </c>
      <c r="E20" s="97">
        <f t="shared" si="2"/>
        <v>33.351550079491254</v>
      </c>
      <c r="F20" s="98">
        <v>4025.6</v>
      </c>
      <c r="G20" s="98">
        <v>1342.6</v>
      </c>
      <c r="H20" s="99">
        <f t="shared" ref="H20:H28" si="9">G20/F20*100</f>
        <v>33.351550079491254</v>
      </c>
      <c r="I20" s="100">
        <f t="shared" si="3"/>
        <v>8051.2</v>
      </c>
      <c r="J20" s="101">
        <v>4025.6</v>
      </c>
      <c r="K20" s="102">
        <f>I20-J20</f>
        <v>4025.6</v>
      </c>
      <c r="L20" s="100">
        <f>D20+G20</f>
        <v>2685.2</v>
      </c>
      <c r="M20" s="101">
        <v>1342.6</v>
      </c>
      <c r="N20" s="102">
        <f t="shared" si="6"/>
        <v>1342.6</v>
      </c>
      <c r="O20" s="103">
        <f t="shared" si="1"/>
        <v>33.351550079491254</v>
      </c>
    </row>
    <row r="21" spans="1:15" ht="57" customHeight="1" x14ac:dyDescent="0.25">
      <c r="A21" s="89" t="s">
        <v>118</v>
      </c>
      <c r="B21" s="108" t="s">
        <v>119</v>
      </c>
      <c r="C21" s="91">
        <f>C23+C25+C22+C24</f>
        <v>26203.600000000002</v>
      </c>
      <c r="D21" s="91">
        <f>D23+D25+D22+D24</f>
        <v>4995.2</v>
      </c>
      <c r="E21" s="109">
        <f>D21/C21*100</f>
        <v>19.063029507395928</v>
      </c>
      <c r="F21" s="109">
        <f>F23+F25+F22+F24</f>
        <v>6691.7000000000007</v>
      </c>
      <c r="G21" s="109">
        <f>G23+G25+G22+G24</f>
        <v>1800.9</v>
      </c>
      <c r="H21" s="109">
        <f t="shared" si="9"/>
        <v>26.912443773630017</v>
      </c>
      <c r="I21" s="109">
        <f>SUM(I22:I25)</f>
        <v>32895.299999999996</v>
      </c>
      <c r="J21" s="109">
        <f>SUM(J22:J25)</f>
        <v>2629.9</v>
      </c>
      <c r="K21" s="109">
        <f>SUM(K22:K25)</f>
        <v>30265.399999999994</v>
      </c>
      <c r="L21" s="109">
        <f t="shared" ref="L21:N21" si="10">SUM(L22:L25)</f>
        <v>6796.0999999999995</v>
      </c>
      <c r="M21" s="109">
        <f t="shared" si="10"/>
        <v>700.69999999999993</v>
      </c>
      <c r="N21" s="109">
        <f t="shared" si="10"/>
        <v>6095.4</v>
      </c>
      <c r="O21" s="110">
        <f>N21/K21*100</f>
        <v>20.139829640447509</v>
      </c>
    </row>
    <row r="22" spans="1:15" x14ac:dyDescent="0.25">
      <c r="A22" s="104" t="s">
        <v>120</v>
      </c>
      <c r="B22" s="95" t="s">
        <v>121</v>
      </c>
      <c r="C22" s="96">
        <v>6168.6</v>
      </c>
      <c r="D22" s="96">
        <v>2891.5</v>
      </c>
      <c r="E22" s="97">
        <f t="shared" ref="E22:E128" si="11">D22/C22*100</f>
        <v>46.874493402068538</v>
      </c>
      <c r="F22" s="98">
        <v>881.2</v>
      </c>
      <c r="G22" s="98">
        <v>347.1</v>
      </c>
      <c r="H22" s="99">
        <f t="shared" si="9"/>
        <v>39.389468906037223</v>
      </c>
      <c r="I22" s="100">
        <f>C22+F22</f>
        <v>7049.8</v>
      </c>
      <c r="J22" s="101">
        <v>881.2</v>
      </c>
      <c r="K22" s="102">
        <f>I22-J22</f>
        <v>6168.6</v>
      </c>
      <c r="L22" s="100">
        <f>D22+G22</f>
        <v>3238.6</v>
      </c>
      <c r="M22" s="101">
        <v>388.1</v>
      </c>
      <c r="N22" s="102">
        <f t="shared" si="6"/>
        <v>2850.5</v>
      </c>
      <c r="O22" s="103">
        <f>N22/K22*100</f>
        <v>46.209836915993904</v>
      </c>
    </row>
    <row r="23" spans="1:15" ht="41.25" customHeight="1" x14ac:dyDescent="0.25">
      <c r="A23" s="111" t="s">
        <v>122</v>
      </c>
      <c r="B23" s="95" t="s">
        <v>123</v>
      </c>
      <c r="C23" s="96">
        <v>9997.2999999999993</v>
      </c>
      <c r="D23" s="96">
        <v>1850.1</v>
      </c>
      <c r="E23" s="97">
        <f t="shared" si="11"/>
        <v>18.505996619087153</v>
      </c>
      <c r="F23" s="98">
        <v>3646</v>
      </c>
      <c r="G23" s="98">
        <v>1254.7</v>
      </c>
      <c r="H23" s="99">
        <f t="shared" si="9"/>
        <v>34.413055403181566</v>
      </c>
      <c r="I23" s="100">
        <f>C23+F23</f>
        <v>13643.3</v>
      </c>
      <c r="J23" s="101">
        <v>985.2</v>
      </c>
      <c r="K23" s="102">
        <f>I23-J23</f>
        <v>12658.099999999999</v>
      </c>
      <c r="L23" s="100">
        <f>D23+G23</f>
        <v>3104.8</v>
      </c>
      <c r="M23" s="101">
        <v>296</v>
      </c>
      <c r="N23" s="102">
        <f t="shared" si="6"/>
        <v>2808.8</v>
      </c>
      <c r="O23" s="103">
        <f t="shared" ref="O23:O25" si="12">N23/K23*100</f>
        <v>22.189744116415579</v>
      </c>
    </row>
    <row r="24" spans="1:15" ht="30.75" customHeight="1" x14ac:dyDescent="0.25">
      <c r="A24" s="111" t="s">
        <v>124</v>
      </c>
      <c r="B24" s="95" t="s">
        <v>125</v>
      </c>
      <c r="C24" s="96">
        <v>9723.7000000000007</v>
      </c>
      <c r="D24" s="96">
        <v>242.8</v>
      </c>
      <c r="E24" s="97">
        <f t="shared" si="11"/>
        <v>2.4969918858047864</v>
      </c>
      <c r="F24" s="98">
        <v>1812.4</v>
      </c>
      <c r="G24" s="98">
        <v>170.4</v>
      </c>
      <c r="H24" s="99">
        <f t="shared" si="9"/>
        <v>9.4018980357536961</v>
      </c>
      <c r="I24" s="100">
        <f>C24+F24</f>
        <v>11536.1</v>
      </c>
      <c r="J24" s="101">
        <v>517</v>
      </c>
      <c r="K24" s="102">
        <f>I24-J24</f>
        <v>11019.1</v>
      </c>
      <c r="L24" s="100">
        <f>D24+G24</f>
        <v>413.20000000000005</v>
      </c>
      <c r="M24" s="101">
        <v>5.8</v>
      </c>
      <c r="N24" s="102">
        <f t="shared" si="6"/>
        <v>407.40000000000003</v>
      </c>
      <c r="O24" s="103">
        <f t="shared" si="12"/>
        <v>3.6972166510876572</v>
      </c>
    </row>
    <row r="25" spans="1:15" ht="69" customHeight="1" x14ac:dyDescent="0.25">
      <c r="A25" s="104" t="s">
        <v>126</v>
      </c>
      <c r="B25" s="95" t="s">
        <v>127</v>
      </c>
      <c r="C25" s="96">
        <v>314</v>
      </c>
      <c r="D25" s="96">
        <v>10.8</v>
      </c>
      <c r="E25" s="97">
        <f t="shared" si="11"/>
        <v>3.4394904458598727</v>
      </c>
      <c r="F25" s="98">
        <v>352.1</v>
      </c>
      <c r="G25" s="98">
        <v>28.7</v>
      </c>
      <c r="H25" s="99">
        <f t="shared" si="9"/>
        <v>8.1510934393638159</v>
      </c>
      <c r="I25" s="100">
        <f t="shared" si="3"/>
        <v>666.1</v>
      </c>
      <c r="J25" s="101">
        <v>246.5</v>
      </c>
      <c r="K25" s="102">
        <f>I25-J25</f>
        <v>419.6</v>
      </c>
      <c r="L25" s="100">
        <f>D25+G25</f>
        <v>39.5</v>
      </c>
      <c r="M25" s="101">
        <v>10.8</v>
      </c>
      <c r="N25" s="102">
        <f t="shared" si="6"/>
        <v>28.7</v>
      </c>
      <c r="O25" s="103">
        <f t="shared" si="12"/>
        <v>6.8398474737845563</v>
      </c>
    </row>
    <row r="26" spans="1:15" ht="26.25" customHeight="1" x14ac:dyDescent="0.25">
      <c r="A26" s="89" t="s">
        <v>128</v>
      </c>
      <c r="B26" s="90" t="s">
        <v>129</v>
      </c>
      <c r="C26" s="91">
        <f>SUM(C27:C57)</f>
        <v>160888.6</v>
      </c>
      <c r="D26" s="91">
        <f>SUM(D27:D57)</f>
        <v>43698</v>
      </c>
      <c r="E26" s="91">
        <f>D26/C26*100</f>
        <v>27.160407884710292</v>
      </c>
      <c r="F26" s="91">
        <f>SUM(F27:F57)</f>
        <v>109052.59999999999</v>
      </c>
      <c r="G26" s="91">
        <f>SUM(G27:G57)</f>
        <v>33299.300000000003</v>
      </c>
      <c r="H26" s="92">
        <f t="shared" si="9"/>
        <v>30.535081236027388</v>
      </c>
      <c r="I26" s="91">
        <f t="shared" ref="I26:N26" si="13">SUM(I27:I57)</f>
        <v>269941.20000000007</v>
      </c>
      <c r="J26" s="91">
        <f t="shared" si="13"/>
        <v>34671.300000000003</v>
      </c>
      <c r="K26" s="91">
        <f t="shared" si="13"/>
        <v>235269.90000000002</v>
      </c>
      <c r="L26" s="91">
        <f t="shared" si="13"/>
        <v>76997.299999999988</v>
      </c>
      <c r="M26" s="91">
        <f t="shared" si="13"/>
        <v>7772.5</v>
      </c>
      <c r="N26" s="91">
        <f t="shared" si="13"/>
        <v>69224.800000000003</v>
      </c>
      <c r="O26" s="93">
        <f t="shared" si="1"/>
        <v>29.423568420779706</v>
      </c>
    </row>
    <row r="27" spans="1:15" ht="96" customHeight="1" x14ac:dyDescent="0.25">
      <c r="A27" s="104" t="s">
        <v>130</v>
      </c>
      <c r="B27" s="112" t="s">
        <v>131</v>
      </c>
      <c r="C27" s="96">
        <v>28262.7</v>
      </c>
      <c r="D27" s="96">
        <v>7509.2</v>
      </c>
      <c r="E27" s="97">
        <f t="shared" si="11"/>
        <v>26.569294511847769</v>
      </c>
      <c r="F27" s="96">
        <v>12325</v>
      </c>
      <c r="G27" s="98">
        <v>5193.7</v>
      </c>
      <c r="H27" s="99">
        <f t="shared" si="9"/>
        <v>42.139553752535498</v>
      </c>
      <c r="I27" s="100">
        <f t="shared" si="3"/>
        <v>40587.699999999997</v>
      </c>
      <c r="J27" s="101">
        <v>12325</v>
      </c>
      <c r="K27" s="102">
        <f>I27-J27</f>
        <v>28262.699999999997</v>
      </c>
      <c r="L27" s="100">
        <f>D27+G27</f>
        <v>12702.9</v>
      </c>
      <c r="M27" s="101">
        <v>6023.2</v>
      </c>
      <c r="N27" s="102">
        <f>L27-M27</f>
        <v>6679.7</v>
      </c>
      <c r="O27" s="103">
        <f t="shared" si="1"/>
        <v>23.634330761038402</v>
      </c>
    </row>
    <row r="28" spans="1:15" ht="39.75" customHeight="1" x14ac:dyDescent="0.25">
      <c r="A28" s="94" t="s">
        <v>132</v>
      </c>
      <c r="B28" s="95" t="s">
        <v>133</v>
      </c>
      <c r="C28" s="96">
        <v>34732</v>
      </c>
      <c r="D28" s="96">
        <v>21661.4</v>
      </c>
      <c r="E28" s="97">
        <f t="shared" si="11"/>
        <v>62.367269376943455</v>
      </c>
      <c r="F28" s="98">
        <v>1176.2</v>
      </c>
      <c r="G28" s="98"/>
      <c r="H28" s="99">
        <f t="shared" si="9"/>
        <v>0</v>
      </c>
      <c r="I28" s="100">
        <f t="shared" si="3"/>
        <v>35908.199999999997</v>
      </c>
      <c r="J28" s="101">
        <v>1076.2</v>
      </c>
      <c r="K28" s="102">
        <f>I28-J28</f>
        <v>34832</v>
      </c>
      <c r="L28" s="100">
        <f t="shared" si="5"/>
        <v>21661.4</v>
      </c>
      <c r="M28" s="101"/>
      <c r="N28" s="102">
        <f t="shared" si="6"/>
        <v>21661.4</v>
      </c>
      <c r="O28" s="103">
        <f t="shared" si="1"/>
        <v>62.188217730822238</v>
      </c>
    </row>
    <row r="29" spans="1:15" ht="39" customHeight="1" x14ac:dyDescent="0.25">
      <c r="A29" s="94" t="s">
        <v>134</v>
      </c>
      <c r="B29" s="95" t="s">
        <v>135</v>
      </c>
      <c r="C29" s="96">
        <v>7000</v>
      </c>
      <c r="D29" s="96"/>
      <c r="E29" s="97">
        <f t="shared" si="11"/>
        <v>0</v>
      </c>
      <c r="F29" s="98">
        <v>0</v>
      </c>
      <c r="G29" s="98"/>
      <c r="H29" s="99">
        <v>0</v>
      </c>
      <c r="I29" s="100">
        <f t="shared" si="3"/>
        <v>7000</v>
      </c>
      <c r="J29" s="101"/>
      <c r="K29" s="102">
        <f>I29-J29</f>
        <v>7000</v>
      </c>
      <c r="L29" s="100">
        <f t="shared" si="5"/>
        <v>0</v>
      </c>
      <c r="M29" s="101"/>
      <c r="N29" s="102">
        <f t="shared" si="6"/>
        <v>0</v>
      </c>
      <c r="O29" s="103">
        <f t="shared" si="1"/>
        <v>0</v>
      </c>
    </row>
    <row r="30" spans="1:15" ht="66" customHeight="1" x14ac:dyDescent="0.25">
      <c r="A30" s="94" t="s">
        <v>134</v>
      </c>
      <c r="B30" s="95" t="s">
        <v>136</v>
      </c>
      <c r="C30" s="96">
        <v>20688.5</v>
      </c>
      <c r="D30" s="96">
        <v>10947.3</v>
      </c>
      <c r="E30" s="97">
        <f t="shared" si="11"/>
        <v>52.914904415496537</v>
      </c>
      <c r="F30" s="98">
        <v>18590.900000000001</v>
      </c>
      <c r="G30" s="98">
        <v>6045.1</v>
      </c>
      <c r="H30" s="99">
        <f>G30/F30*100</f>
        <v>32.51644621831111</v>
      </c>
      <c r="I30" s="100">
        <f t="shared" si="3"/>
        <v>39279.4</v>
      </c>
      <c r="J30" s="101">
        <v>3161.5</v>
      </c>
      <c r="K30" s="102">
        <f>I30-J30</f>
        <v>36117.9</v>
      </c>
      <c r="L30" s="100">
        <f t="shared" si="5"/>
        <v>16992.400000000001</v>
      </c>
      <c r="M30" s="101">
        <v>632.29999999999995</v>
      </c>
      <c r="N30" s="102">
        <f t="shared" si="6"/>
        <v>16360.100000000002</v>
      </c>
      <c r="O30" s="103">
        <f t="shared" si="1"/>
        <v>45.296376588893601</v>
      </c>
    </row>
    <row r="31" spans="1:15" ht="24.75" customHeight="1" x14ac:dyDescent="0.25">
      <c r="A31" s="94" t="s">
        <v>134</v>
      </c>
      <c r="B31" s="95" t="s">
        <v>137</v>
      </c>
      <c r="C31" s="96">
        <v>22360</v>
      </c>
      <c r="D31" s="96"/>
      <c r="E31" s="97">
        <f t="shared" si="11"/>
        <v>0</v>
      </c>
      <c r="F31" s="98">
        <v>0</v>
      </c>
      <c r="G31" s="98"/>
      <c r="H31" s="99">
        <v>0</v>
      </c>
      <c r="I31" s="100">
        <f t="shared" si="3"/>
        <v>22360</v>
      </c>
      <c r="J31" s="101"/>
      <c r="K31" s="102">
        <f>I31-J31</f>
        <v>22360</v>
      </c>
      <c r="L31" s="100">
        <f t="shared" si="5"/>
        <v>0</v>
      </c>
      <c r="M31" s="101"/>
      <c r="N31" s="102">
        <f t="shared" si="6"/>
        <v>0</v>
      </c>
      <c r="O31" s="103">
        <f t="shared" si="1"/>
        <v>0</v>
      </c>
    </row>
    <row r="32" spans="1:15" ht="77.25" hidden="1" customHeight="1" x14ac:dyDescent="0.25">
      <c r="A32" s="94" t="s">
        <v>138</v>
      </c>
      <c r="B32" s="113" t="s">
        <v>139</v>
      </c>
      <c r="C32" s="96"/>
      <c r="D32" s="96"/>
      <c r="E32" s="97"/>
      <c r="F32" s="98"/>
      <c r="G32" s="98"/>
      <c r="H32" s="99"/>
      <c r="I32" s="100">
        <f t="shared" si="3"/>
        <v>0</v>
      </c>
      <c r="J32" s="101"/>
      <c r="K32" s="102">
        <f t="shared" ref="K32:K95" si="14">I32-J32</f>
        <v>0</v>
      </c>
      <c r="L32" s="100">
        <f t="shared" si="5"/>
        <v>0</v>
      </c>
      <c r="M32" s="101"/>
      <c r="N32" s="102">
        <f t="shared" si="6"/>
        <v>0</v>
      </c>
      <c r="O32" s="103"/>
    </row>
    <row r="33" spans="1:15" ht="90" hidden="1" customHeight="1" x14ac:dyDescent="0.25">
      <c r="A33" s="104" t="s">
        <v>138</v>
      </c>
      <c r="B33" s="113" t="s">
        <v>140</v>
      </c>
      <c r="C33" s="96"/>
      <c r="D33" s="96"/>
      <c r="E33" s="97"/>
      <c r="F33" s="98"/>
      <c r="G33" s="98"/>
      <c r="H33" s="99"/>
      <c r="I33" s="100">
        <f t="shared" si="3"/>
        <v>0</v>
      </c>
      <c r="J33" s="101"/>
      <c r="K33" s="102">
        <f t="shared" si="14"/>
        <v>0</v>
      </c>
      <c r="L33" s="100">
        <f t="shared" si="5"/>
        <v>0</v>
      </c>
      <c r="M33" s="101"/>
      <c r="N33" s="102">
        <f t="shared" si="6"/>
        <v>0</v>
      </c>
      <c r="O33" s="103"/>
    </row>
    <row r="34" spans="1:15" ht="51.75" customHeight="1" x14ac:dyDescent="0.25">
      <c r="A34" s="104" t="s">
        <v>138</v>
      </c>
      <c r="B34" s="95" t="s">
        <v>141</v>
      </c>
      <c r="C34" s="96">
        <v>945.2</v>
      </c>
      <c r="D34" s="96">
        <v>292.3</v>
      </c>
      <c r="E34" s="97">
        <f t="shared" si="11"/>
        <v>30.924672027084217</v>
      </c>
      <c r="F34" s="98"/>
      <c r="G34" s="98"/>
      <c r="H34" s="99" t="e">
        <f>G34/F34*100</f>
        <v>#DIV/0!</v>
      </c>
      <c r="I34" s="100">
        <f t="shared" si="3"/>
        <v>945.2</v>
      </c>
      <c r="J34" s="101"/>
      <c r="K34" s="102">
        <f>I34-J34</f>
        <v>945.2</v>
      </c>
      <c r="L34" s="100">
        <f t="shared" si="5"/>
        <v>292.3</v>
      </c>
      <c r="M34" s="101"/>
      <c r="N34" s="102">
        <f t="shared" si="6"/>
        <v>292.3</v>
      </c>
      <c r="O34" s="103">
        <f t="shared" si="1"/>
        <v>30.924672027084217</v>
      </c>
    </row>
    <row r="35" spans="1:15" ht="165.75" customHeight="1" x14ac:dyDescent="0.25">
      <c r="A35" s="104" t="s">
        <v>138</v>
      </c>
      <c r="B35" s="95" t="s">
        <v>142</v>
      </c>
      <c r="C35" s="96"/>
      <c r="D35" s="96"/>
      <c r="E35" s="97" t="e">
        <f t="shared" si="11"/>
        <v>#DIV/0!</v>
      </c>
      <c r="F35" s="98">
        <v>11021.6</v>
      </c>
      <c r="G35" s="98">
        <v>2570</v>
      </c>
      <c r="H35" s="99">
        <f>G35/F35*100</f>
        <v>23.317848588226752</v>
      </c>
      <c r="I35" s="100">
        <f t="shared" si="3"/>
        <v>11021.6</v>
      </c>
      <c r="J35" s="101"/>
      <c r="K35" s="102">
        <f>I35-J35</f>
        <v>11021.6</v>
      </c>
      <c r="L35" s="100">
        <f t="shared" si="5"/>
        <v>2570</v>
      </c>
      <c r="M35" s="101"/>
      <c r="N35" s="102">
        <f t="shared" si="6"/>
        <v>2570</v>
      </c>
      <c r="O35" s="103">
        <f t="shared" si="1"/>
        <v>23.317848588226752</v>
      </c>
    </row>
    <row r="36" spans="1:15" ht="108" customHeight="1" x14ac:dyDescent="0.25">
      <c r="A36" s="104" t="s">
        <v>138</v>
      </c>
      <c r="B36" s="95" t="s">
        <v>143</v>
      </c>
      <c r="C36" s="96"/>
      <c r="D36" s="96"/>
      <c r="E36" s="97" t="e">
        <f t="shared" si="11"/>
        <v>#DIV/0!</v>
      </c>
      <c r="F36" s="98">
        <v>6115.3</v>
      </c>
      <c r="G36" s="98">
        <v>1963.8</v>
      </c>
      <c r="H36" s="99">
        <f t="shared" ref="H36:H57" si="15">G36/F36*100</f>
        <v>32.112897159583333</v>
      </c>
      <c r="I36" s="100">
        <f t="shared" si="3"/>
        <v>6115.3</v>
      </c>
      <c r="J36" s="101"/>
      <c r="K36" s="102">
        <f>I36-J36</f>
        <v>6115.3</v>
      </c>
      <c r="L36" s="100">
        <f t="shared" si="5"/>
        <v>1963.8</v>
      </c>
      <c r="M36" s="101"/>
      <c r="N36" s="102">
        <f t="shared" si="6"/>
        <v>1963.8</v>
      </c>
      <c r="O36" s="103">
        <f t="shared" si="1"/>
        <v>32.112897159583333</v>
      </c>
    </row>
    <row r="37" spans="1:15" ht="58.5" hidden="1" customHeight="1" x14ac:dyDescent="0.25">
      <c r="A37" s="104" t="s">
        <v>138</v>
      </c>
      <c r="B37" s="95" t="s">
        <v>144</v>
      </c>
      <c r="C37" s="96"/>
      <c r="D37" s="96"/>
      <c r="E37" s="97"/>
      <c r="F37" s="98"/>
      <c r="G37" s="98"/>
      <c r="H37" s="99" t="e">
        <f t="shared" si="15"/>
        <v>#DIV/0!</v>
      </c>
      <c r="I37" s="100">
        <f t="shared" si="3"/>
        <v>0</v>
      </c>
      <c r="J37" s="101"/>
      <c r="K37" s="102">
        <f t="shared" si="14"/>
        <v>0</v>
      </c>
      <c r="L37" s="100">
        <f t="shared" si="5"/>
        <v>0</v>
      </c>
      <c r="M37" s="101"/>
      <c r="N37" s="102">
        <f t="shared" si="6"/>
        <v>0</v>
      </c>
      <c r="O37" s="103" t="e">
        <f t="shared" si="1"/>
        <v>#DIV/0!</v>
      </c>
    </row>
    <row r="38" spans="1:15" ht="160.5" customHeight="1" x14ac:dyDescent="0.25">
      <c r="A38" s="104" t="s">
        <v>138</v>
      </c>
      <c r="B38" s="95" t="s">
        <v>145</v>
      </c>
      <c r="C38" s="96">
        <v>16927.599999999999</v>
      </c>
      <c r="D38" s="96">
        <v>700</v>
      </c>
      <c r="E38" s="97"/>
      <c r="F38" s="98">
        <f>6287.7+902</f>
        <v>7189.7</v>
      </c>
      <c r="G38" s="98">
        <v>2573.5</v>
      </c>
      <c r="H38" s="99">
        <f t="shared" si="15"/>
        <v>35.794261234822038</v>
      </c>
      <c r="I38" s="100">
        <f t="shared" si="3"/>
        <v>24117.3</v>
      </c>
      <c r="J38" s="101">
        <v>16927.599999999999</v>
      </c>
      <c r="K38" s="102">
        <f t="shared" si="14"/>
        <v>7189.7000000000007</v>
      </c>
      <c r="L38" s="100">
        <f t="shared" si="5"/>
        <v>3273.5</v>
      </c>
      <c r="M38" s="101">
        <v>700</v>
      </c>
      <c r="N38" s="102">
        <f t="shared" si="6"/>
        <v>2573.5</v>
      </c>
      <c r="O38" s="103">
        <f t="shared" si="1"/>
        <v>35.794261234822031</v>
      </c>
    </row>
    <row r="39" spans="1:15" ht="127.5" customHeight="1" x14ac:dyDescent="0.25">
      <c r="A39" s="114" t="s">
        <v>138</v>
      </c>
      <c r="B39" s="95" t="s">
        <v>146</v>
      </c>
      <c r="C39" s="96"/>
      <c r="D39" s="96"/>
      <c r="E39" s="97"/>
      <c r="F39" s="98">
        <f>25542.6+563.5</f>
        <v>26106.1</v>
      </c>
      <c r="G39" s="98">
        <v>5157.3999999999996</v>
      </c>
      <c r="H39" s="99">
        <f t="shared" si="15"/>
        <v>19.755536062452837</v>
      </c>
      <c r="I39" s="100">
        <f t="shared" si="3"/>
        <v>26106.1</v>
      </c>
      <c r="J39" s="101"/>
      <c r="K39" s="102">
        <f t="shared" si="14"/>
        <v>26106.1</v>
      </c>
      <c r="L39" s="100">
        <f t="shared" si="5"/>
        <v>5157.3999999999996</v>
      </c>
      <c r="M39" s="101"/>
      <c r="N39" s="102">
        <f t="shared" si="6"/>
        <v>5157.3999999999996</v>
      </c>
      <c r="O39" s="103">
        <f t="shared" si="1"/>
        <v>19.755536062452837</v>
      </c>
    </row>
    <row r="40" spans="1:15" ht="66" hidden="1" customHeight="1" x14ac:dyDescent="0.25">
      <c r="A40" s="104" t="s">
        <v>138</v>
      </c>
      <c r="B40" s="95" t="s">
        <v>147</v>
      </c>
      <c r="C40" s="96"/>
      <c r="D40" s="96"/>
      <c r="E40" s="97" t="e">
        <f t="shared" si="11"/>
        <v>#DIV/0!</v>
      </c>
      <c r="F40" s="98">
        <v>0</v>
      </c>
      <c r="G40" s="98"/>
      <c r="H40" s="99" t="e">
        <f t="shared" si="15"/>
        <v>#DIV/0!</v>
      </c>
      <c r="I40" s="100">
        <f t="shared" si="3"/>
        <v>0</v>
      </c>
      <c r="J40" s="101"/>
      <c r="K40" s="102">
        <f>I40-J40</f>
        <v>0</v>
      </c>
      <c r="L40" s="100">
        <f t="shared" si="5"/>
        <v>0</v>
      </c>
      <c r="M40" s="101"/>
      <c r="N40" s="102">
        <f t="shared" si="6"/>
        <v>0</v>
      </c>
      <c r="O40" s="103" t="e">
        <f t="shared" si="1"/>
        <v>#DIV/0!</v>
      </c>
    </row>
    <row r="41" spans="1:15" ht="52.5" customHeight="1" x14ac:dyDescent="0.25">
      <c r="A41" s="104" t="s">
        <v>138</v>
      </c>
      <c r="B41" s="95" t="s">
        <v>148</v>
      </c>
      <c r="C41" s="96"/>
      <c r="D41" s="96"/>
      <c r="E41" s="97"/>
      <c r="F41" s="98">
        <v>5515.2</v>
      </c>
      <c r="G41" s="98">
        <v>3819.9</v>
      </c>
      <c r="H41" s="99">
        <f t="shared" si="15"/>
        <v>69.26131418624891</v>
      </c>
      <c r="I41" s="100">
        <f t="shared" si="3"/>
        <v>5515.2</v>
      </c>
      <c r="J41" s="101"/>
      <c r="K41" s="102">
        <f t="shared" si="14"/>
        <v>5515.2</v>
      </c>
      <c r="L41" s="100">
        <f t="shared" si="5"/>
        <v>3819.9</v>
      </c>
      <c r="M41" s="101"/>
      <c r="N41" s="102">
        <f t="shared" si="6"/>
        <v>3819.9</v>
      </c>
      <c r="O41" s="103">
        <f t="shared" si="1"/>
        <v>69.26131418624891</v>
      </c>
    </row>
    <row r="42" spans="1:15" ht="64.5" customHeight="1" x14ac:dyDescent="0.25">
      <c r="A42" s="104" t="s">
        <v>138</v>
      </c>
      <c r="B42" s="95" t="s">
        <v>149</v>
      </c>
      <c r="C42" s="96"/>
      <c r="D42" s="96"/>
      <c r="E42" s="97"/>
      <c r="F42" s="98">
        <v>200</v>
      </c>
      <c r="G42" s="98">
        <v>37.200000000000003</v>
      </c>
      <c r="H42" s="99">
        <f t="shared" si="15"/>
        <v>18.600000000000001</v>
      </c>
      <c r="I42" s="100">
        <f t="shared" si="3"/>
        <v>200</v>
      </c>
      <c r="J42" s="101"/>
      <c r="K42" s="102">
        <f t="shared" si="14"/>
        <v>200</v>
      </c>
      <c r="L42" s="100">
        <f t="shared" si="5"/>
        <v>37.200000000000003</v>
      </c>
      <c r="M42" s="101"/>
      <c r="N42" s="102">
        <f t="shared" si="6"/>
        <v>37.200000000000003</v>
      </c>
      <c r="O42" s="103">
        <f t="shared" si="1"/>
        <v>18.600000000000001</v>
      </c>
    </row>
    <row r="43" spans="1:15" ht="108.75" hidden="1" customHeight="1" x14ac:dyDescent="0.25">
      <c r="A43" s="104" t="s">
        <v>138</v>
      </c>
      <c r="B43" s="95" t="s">
        <v>150</v>
      </c>
      <c r="C43" s="96">
        <v>0</v>
      </c>
      <c r="D43" s="96"/>
      <c r="E43" s="97"/>
      <c r="F43" s="98"/>
      <c r="G43" s="98"/>
      <c r="H43" s="99" t="e">
        <f t="shared" si="15"/>
        <v>#DIV/0!</v>
      </c>
      <c r="I43" s="100">
        <f t="shared" si="3"/>
        <v>0</v>
      </c>
      <c r="J43" s="101"/>
      <c r="K43" s="102">
        <f t="shared" si="14"/>
        <v>0</v>
      </c>
      <c r="L43" s="100">
        <f t="shared" si="5"/>
        <v>0</v>
      </c>
      <c r="M43" s="101"/>
      <c r="N43" s="102">
        <f t="shared" si="6"/>
        <v>0</v>
      </c>
      <c r="O43" s="103" t="e">
        <f t="shared" si="1"/>
        <v>#DIV/0!</v>
      </c>
    </row>
    <row r="44" spans="1:15" ht="53.25" hidden="1" customHeight="1" x14ac:dyDescent="0.25">
      <c r="A44" s="104" t="s">
        <v>138</v>
      </c>
      <c r="B44" s="95" t="s">
        <v>151</v>
      </c>
      <c r="C44" s="96"/>
      <c r="D44" s="96"/>
      <c r="E44" s="96"/>
      <c r="F44" s="98"/>
      <c r="G44" s="98"/>
      <c r="H44" s="99" t="e">
        <f t="shared" si="15"/>
        <v>#DIV/0!</v>
      </c>
      <c r="I44" s="100">
        <f t="shared" si="3"/>
        <v>0</v>
      </c>
      <c r="J44" s="101"/>
      <c r="K44" s="102">
        <f t="shared" si="14"/>
        <v>0</v>
      </c>
      <c r="L44" s="100">
        <f t="shared" si="5"/>
        <v>0</v>
      </c>
      <c r="M44" s="101"/>
      <c r="N44" s="102">
        <f t="shared" si="6"/>
        <v>0</v>
      </c>
      <c r="O44" s="103" t="e">
        <f t="shared" si="1"/>
        <v>#DIV/0!</v>
      </c>
    </row>
    <row r="45" spans="1:15" ht="81" customHeight="1" x14ac:dyDescent="0.25">
      <c r="A45" s="104" t="s">
        <v>138</v>
      </c>
      <c r="B45" s="95" t="s">
        <v>152</v>
      </c>
      <c r="C45" s="96"/>
      <c r="D45" s="96"/>
      <c r="E45" s="97"/>
      <c r="F45" s="98">
        <v>14648.4</v>
      </c>
      <c r="G45" s="98">
        <v>3503</v>
      </c>
      <c r="H45" s="99">
        <f t="shared" si="15"/>
        <v>23.913874552852189</v>
      </c>
      <c r="I45" s="100">
        <f t="shared" si="3"/>
        <v>14648.4</v>
      </c>
      <c r="J45" s="101"/>
      <c r="K45" s="102">
        <f t="shared" si="14"/>
        <v>14648.4</v>
      </c>
      <c r="L45" s="100">
        <f t="shared" si="5"/>
        <v>3503</v>
      </c>
      <c r="M45" s="101"/>
      <c r="N45" s="102">
        <f t="shared" si="6"/>
        <v>3503</v>
      </c>
      <c r="O45" s="103">
        <f t="shared" si="1"/>
        <v>23.913874552852189</v>
      </c>
    </row>
    <row r="46" spans="1:15" ht="23.25" customHeight="1" x14ac:dyDescent="0.25">
      <c r="A46" s="94" t="s">
        <v>153</v>
      </c>
      <c r="B46" s="95" t="s">
        <v>154</v>
      </c>
      <c r="C46" s="96">
        <v>7796</v>
      </c>
      <c r="D46" s="96">
        <v>1025.0999999999999</v>
      </c>
      <c r="E46" s="97">
        <f t="shared" si="11"/>
        <v>13.14905079527963</v>
      </c>
      <c r="F46" s="98">
        <v>4983.2</v>
      </c>
      <c r="G46" s="98">
        <v>2150.8000000000002</v>
      </c>
      <c r="H46" s="98">
        <f t="shared" si="15"/>
        <v>43.161021030663029</v>
      </c>
      <c r="I46" s="100">
        <f t="shared" si="3"/>
        <v>12779.2</v>
      </c>
      <c r="J46" s="101"/>
      <c r="K46" s="102">
        <f t="shared" si="14"/>
        <v>12779.2</v>
      </c>
      <c r="L46" s="100">
        <f t="shared" si="5"/>
        <v>3175.9</v>
      </c>
      <c r="M46" s="101"/>
      <c r="N46" s="102">
        <f t="shared" si="6"/>
        <v>3175.9</v>
      </c>
      <c r="O46" s="103">
        <f t="shared" si="1"/>
        <v>24.852103418054337</v>
      </c>
    </row>
    <row r="47" spans="1:15" ht="99" customHeight="1" x14ac:dyDescent="0.25">
      <c r="A47" s="94" t="s">
        <v>155</v>
      </c>
      <c r="B47" s="113" t="s">
        <v>156</v>
      </c>
      <c r="C47" s="96">
        <v>1181</v>
      </c>
      <c r="D47" s="96">
        <v>417</v>
      </c>
      <c r="E47" s="96">
        <f t="shared" si="11"/>
        <v>35.309060118543606</v>
      </c>
      <c r="F47" s="98">
        <v>1181</v>
      </c>
      <c r="G47" s="98">
        <v>284.89999999999998</v>
      </c>
      <c r="H47" s="98">
        <f t="shared" si="15"/>
        <v>24.12362404741744</v>
      </c>
      <c r="I47" s="100">
        <f t="shared" si="3"/>
        <v>2362</v>
      </c>
      <c r="J47" s="101">
        <v>1181</v>
      </c>
      <c r="K47" s="102">
        <f>I47-J47</f>
        <v>1181</v>
      </c>
      <c r="L47" s="100">
        <f t="shared" si="5"/>
        <v>701.9</v>
      </c>
      <c r="M47" s="101">
        <v>417</v>
      </c>
      <c r="N47" s="102">
        <f t="shared" si="6"/>
        <v>284.89999999999998</v>
      </c>
      <c r="O47" s="103">
        <f t="shared" si="1"/>
        <v>24.12362404741744</v>
      </c>
    </row>
    <row r="48" spans="1:15" ht="69.75" customHeight="1" x14ac:dyDescent="0.25">
      <c r="A48" s="94" t="s">
        <v>155</v>
      </c>
      <c r="B48" s="113" t="s">
        <v>157</v>
      </c>
      <c r="C48" s="96">
        <v>10752.7</v>
      </c>
      <c r="D48" s="96"/>
      <c r="E48" s="96">
        <f t="shared" si="11"/>
        <v>0</v>
      </c>
      <c r="F48" s="98"/>
      <c r="G48" s="98"/>
      <c r="H48" s="98" t="e">
        <f t="shared" si="15"/>
        <v>#DIV/0!</v>
      </c>
      <c r="I48" s="100">
        <f t="shared" si="3"/>
        <v>10752.7</v>
      </c>
      <c r="J48" s="101"/>
      <c r="K48" s="102">
        <f t="shared" si="14"/>
        <v>10752.7</v>
      </c>
      <c r="L48" s="100">
        <f t="shared" si="5"/>
        <v>0</v>
      </c>
      <c r="M48" s="101"/>
      <c r="N48" s="102">
        <f t="shared" si="6"/>
        <v>0</v>
      </c>
      <c r="O48" s="103">
        <f t="shared" si="1"/>
        <v>0</v>
      </c>
    </row>
    <row r="49" spans="1:15" ht="94.5" customHeight="1" x14ac:dyDescent="0.25">
      <c r="A49" s="94" t="s">
        <v>155</v>
      </c>
      <c r="B49" s="113" t="s">
        <v>158</v>
      </c>
      <c r="C49" s="96">
        <v>1309.5</v>
      </c>
      <c r="D49" s="98"/>
      <c r="E49" s="97">
        <f t="shared" si="11"/>
        <v>0</v>
      </c>
      <c r="F49" s="98">
        <v>0</v>
      </c>
      <c r="G49" s="98"/>
      <c r="H49" s="98" t="e">
        <f t="shared" si="15"/>
        <v>#DIV/0!</v>
      </c>
      <c r="I49" s="100">
        <f t="shared" si="3"/>
        <v>1309.5</v>
      </c>
      <c r="J49" s="101"/>
      <c r="K49" s="102">
        <f t="shared" si="14"/>
        <v>1309.5</v>
      </c>
      <c r="L49" s="100">
        <f t="shared" si="5"/>
        <v>0</v>
      </c>
      <c r="M49" s="101"/>
      <c r="N49" s="102">
        <f t="shared" si="6"/>
        <v>0</v>
      </c>
      <c r="O49" s="103">
        <f t="shared" si="1"/>
        <v>0</v>
      </c>
    </row>
    <row r="50" spans="1:15" ht="146.25" customHeight="1" x14ac:dyDescent="0.25">
      <c r="A50" s="104" t="s">
        <v>155</v>
      </c>
      <c r="B50" s="113" t="s">
        <v>159</v>
      </c>
      <c r="C50" s="96">
        <v>2506</v>
      </c>
      <c r="D50" s="98"/>
      <c r="E50" s="96">
        <f t="shared" si="11"/>
        <v>0</v>
      </c>
      <c r="F50" s="98"/>
      <c r="G50" s="98"/>
      <c r="H50" s="98" t="e">
        <f t="shared" si="15"/>
        <v>#DIV/0!</v>
      </c>
      <c r="I50" s="100">
        <f t="shared" si="3"/>
        <v>2506</v>
      </c>
      <c r="J50" s="101"/>
      <c r="K50" s="102">
        <f t="shared" si="14"/>
        <v>2506</v>
      </c>
      <c r="L50" s="100">
        <f t="shared" si="5"/>
        <v>0</v>
      </c>
      <c r="M50" s="101"/>
      <c r="N50" s="102">
        <f t="shared" si="6"/>
        <v>0</v>
      </c>
      <c r="O50" s="103">
        <f t="shared" si="1"/>
        <v>0</v>
      </c>
    </row>
    <row r="51" spans="1:15" ht="69" customHeight="1" x14ac:dyDescent="0.25">
      <c r="A51" s="104" t="s">
        <v>155</v>
      </c>
      <c r="B51" s="113" t="s">
        <v>160</v>
      </c>
      <c r="C51" s="96">
        <v>1533.4</v>
      </c>
      <c r="D51" s="98">
        <v>589.20000000000005</v>
      </c>
      <c r="E51" s="96">
        <f t="shared" si="11"/>
        <v>38.424416329724799</v>
      </c>
      <c r="F51" s="98">
        <v>0</v>
      </c>
      <c r="G51" s="98"/>
      <c r="H51" s="98" t="e">
        <f t="shared" si="15"/>
        <v>#DIV/0!</v>
      </c>
      <c r="I51" s="100">
        <f>C51+F51</f>
        <v>1533.4</v>
      </c>
      <c r="J51" s="101"/>
      <c r="K51" s="102">
        <f t="shared" si="14"/>
        <v>1533.4</v>
      </c>
      <c r="L51" s="100">
        <f>D51+G51</f>
        <v>589.20000000000005</v>
      </c>
      <c r="M51" s="101"/>
      <c r="N51" s="102">
        <f t="shared" si="6"/>
        <v>589.20000000000005</v>
      </c>
      <c r="O51" s="103">
        <f t="shared" si="1"/>
        <v>38.424416329724799</v>
      </c>
    </row>
    <row r="52" spans="1:15" ht="106.5" customHeight="1" x14ac:dyDescent="0.25">
      <c r="A52" s="104" t="s">
        <v>155</v>
      </c>
      <c r="B52" s="113" t="s">
        <v>161</v>
      </c>
      <c r="C52" s="96">
        <v>2490</v>
      </c>
      <c r="D52" s="98"/>
      <c r="E52" s="96">
        <f t="shared" si="11"/>
        <v>0</v>
      </c>
      <c r="F52" s="98"/>
      <c r="G52" s="98"/>
      <c r="H52" s="98" t="e">
        <f t="shared" si="15"/>
        <v>#DIV/0!</v>
      </c>
      <c r="I52" s="100">
        <f t="shared" si="3"/>
        <v>2490</v>
      </c>
      <c r="J52" s="101"/>
      <c r="K52" s="102">
        <f t="shared" si="14"/>
        <v>2490</v>
      </c>
      <c r="L52" s="100">
        <f t="shared" si="5"/>
        <v>0</v>
      </c>
      <c r="M52" s="101"/>
      <c r="N52" s="102">
        <f t="shared" si="6"/>
        <v>0</v>
      </c>
      <c r="O52" s="103">
        <f t="shared" si="1"/>
        <v>0</v>
      </c>
    </row>
    <row r="53" spans="1:15" ht="66.75" customHeight="1" x14ac:dyDescent="0.25">
      <c r="A53" s="104" t="s">
        <v>155</v>
      </c>
      <c r="B53" s="113" t="s">
        <v>162</v>
      </c>
      <c r="C53" s="96">
        <v>2319</v>
      </c>
      <c r="D53" s="98">
        <v>556.5</v>
      </c>
      <c r="E53" s="96">
        <f t="shared" si="11"/>
        <v>23.997412677878398</v>
      </c>
      <c r="F53" s="98"/>
      <c r="G53" s="98"/>
      <c r="H53" s="98" t="e">
        <f t="shared" si="15"/>
        <v>#DIV/0!</v>
      </c>
      <c r="I53" s="100">
        <f t="shared" si="3"/>
        <v>2319</v>
      </c>
      <c r="J53" s="101"/>
      <c r="K53" s="102">
        <f t="shared" si="14"/>
        <v>2319</v>
      </c>
      <c r="L53" s="100">
        <f t="shared" si="5"/>
        <v>556.5</v>
      </c>
      <c r="M53" s="101"/>
      <c r="N53" s="102">
        <f t="shared" si="6"/>
        <v>556.5</v>
      </c>
      <c r="O53" s="103">
        <f t="shared" si="1"/>
        <v>23.997412677878398</v>
      </c>
    </row>
    <row r="54" spans="1:15" ht="78.75" customHeight="1" x14ac:dyDescent="0.25">
      <c r="A54" s="104" t="s">
        <v>155</v>
      </c>
      <c r="B54" s="113" t="s">
        <v>163</v>
      </c>
      <c r="C54" s="96">
        <v>85</v>
      </c>
      <c r="D54" s="98"/>
      <c r="E54" s="96">
        <f>D54/C54*100</f>
        <v>0</v>
      </c>
      <c r="F54" s="98"/>
      <c r="G54" s="98"/>
      <c r="H54" s="98" t="e">
        <f t="shared" si="15"/>
        <v>#DIV/0!</v>
      </c>
      <c r="I54" s="100">
        <f t="shared" si="3"/>
        <v>85</v>
      </c>
      <c r="J54" s="101"/>
      <c r="K54" s="102">
        <f t="shared" si="14"/>
        <v>85</v>
      </c>
      <c r="L54" s="100">
        <f t="shared" si="5"/>
        <v>0</v>
      </c>
      <c r="M54" s="101"/>
      <c r="N54" s="102">
        <f t="shared" si="6"/>
        <v>0</v>
      </c>
      <c r="O54" s="103">
        <f t="shared" si="1"/>
        <v>0</v>
      </c>
    </row>
    <row r="55" spans="1:15" ht="141" hidden="1" customHeight="1" x14ac:dyDescent="0.25">
      <c r="A55" s="104" t="s">
        <v>155</v>
      </c>
      <c r="B55" s="113" t="s">
        <v>164</v>
      </c>
      <c r="C55" s="96"/>
      <c r="D55" s="98"/>
      <c r="E55" s="96" t="e">
        <f>D55/C55*100</f>
        <v>#DIV/0!</v>
      </c>
      <c r="F55" s="98"/>
      <c r="G55" s="98"/>
      <c r="H55" s="98"/>
      <c r="I55" s="100">
        <f t="shared" si="3"/>
        <v>0</v>
      </c>
      <c r="J55" s="101"/>
      <c r="K55" s="102">
        <f t="shared" si="14"/>
        <v>0</v>
      </c>
      <c r="L55" s="100">
        <f t="shared" si="5"/>
        <v>0</v>
      </c>
      <c r="M55" s="101"/>
      <c r="N55" s="102">
        <f t="shared" si="6"/>
        <v>0</v>
      </c>
      <c r="O55" s="103" t="e">
        <f t="shared" si="1"/>
        <v>#DIV/0!</v>
      </c>
    </row>
    <row r="56" spans="1:15" ht="63.75" hidden="1" customHeight="1" x14ac:dyDescent="0.25">
      <c r="A56" s="104" t="s">
        <v>155</v>
      </c>
      <c r="B56" s="113" t="s">
        <v>165</v>
      </c>
      <c r="C56" s="96">
        <v>0</v>
      </c>
      <c r="D56" s="98">
        <v>0</v>
      </c>
      <c r="E56" s="96"/>
      <c r="F56" s="98"/>
      <c r="G56" s="98"/>
      <c r="H56" s="98" t="e">
        <f t="shared" ref="H56" si="16">G56/F56*100</f>
        <v>#DIV/0!</v>
      </c>
      <c r="I56" s="100">
        <f t="shared" si="3"/>
        <v>0</v>
      </c>
      <c r="J56" s="101"/>
      <c r="K56" s="102">
        <f t="shared" si="14"/>
        <v>0</v>
      </c>
      <c r="L56" s="100">
        <f t="shared" si="5"/>
        <v>0</v>
      </c>
      <c r="M56" s="101"/>
      <c r="N56" s="102">
        <f t="shared" si="6"/>
        <v>0</v>
      </c>
      <c r="O56" s="103" t="e">
        <f t="shared" si="1"/>
        <v>#DIV/0!</v>
      </c>
    </row>
    <row r="57" spans="1:15" ht="69.75" hidden="1" customHeight="1" x14ac:dyDescent="0.25">
      <c r="A57" s="104" t="s">
        <v>155</v>
      </c>
      <c r="B57" s="113" t="s">
        <v>166</v>
      </c>
      <c r="C57" s="96">
        <v>0</v>
      </c>
      <c r="D57" s="98">
        <v>0</v>
      </c>
      <c r="E57" s="96"/>
      <c r="F57" s="98"/>
      <c r="G57" s="98"/>
      <c r="H57" s="98" t="e">
        <f t="shared" si="15"/>
        <v>#DIV/0!</v>
      </c>
      <c r="I57" s="100">
        <f t="shared" si="3"/>
        <v>0</v>
      </c>
      <c r="J57" s="101"/>
      <c r="K57" s="102">
        <f t="shared" si="14"/>
        <v>0</v>
      </c>
      <c r="L57" s="100">
        <f t="shared" si="5"/>
        <v>0</v>
      </c>
      <c r="M57" s="101"/>
      <c r="N57" s="102">
        <f t="shared" si="6"/>
        <v>0</v>
      </c>
      <c r="O57" s="103" t="e">
        <f t="shared" si="1"/>
        <v>#DIV/0!</v>
      </c>
    </row>
    <row r="58" spans="1:15" ht="36.75" customHeight="1" x14ac:dyDescent="0.25">
      <c r="A58" s="89" t="s">
        <v>167</v>
      </c>
      <c r="B58" s="90" t="s">
        <v>168</v>
      </c>
      <c r="C58" s="91">
        <f>SUM(C59:C100)</f>
        <v>470471.29999999993</v>
      </c>
      <c r="D58" s="91">
        <f>SUM(D59:D100)</f>
        <v>74590.400000000009</v>
      </c>
      <c r="E58" s="91">
        <f t="shared" si="11"/>
        <v>15.854399620125612</v>
      </c>
      <c r="F58" s="115">
        <f>SUM(F59:F100)</f>
        <v>220758.9</v>
      </c>
      <c r="G58" s="115">
        <f>SUM(G59:G100)</f>
        <v>44814.299999999996</v>
      </c>
      <c r="H58" s="115">
        <f>G58/F58*100</f>
        <v>20.300110210732157</v>
      </c>
      <c r="I58" s="91">
        <f t="shared" ref="I58:N58" si="17">SUM(I59:I100)</f>
        <v>691230.2</v>
      </c>
      <c r="J58" s="91">
        <f t="shared" si="17"/>
        <v>97773.900000000009</v>
      </c>
      <c r="K58" s="91">
        <f>SUM(K59:K100)</f>
        <v>593456.29999999993</v>
      </c>
      <c r="L58" s="91">
        <f t="shared" si="17"/>
        <v>119404.70000000001</v>
      </c>
      <c r="M58" s="91">
        <f t="shared" si="17"/>
        <v>10118.799999999999</v>
      </c>
      <c r="N58" s="91">
        <f t="shared" si="17"/>
        <v>109285.90000000002</v>
      </c>
      <c r="O58" s="93">
        <f t="shared" si="1"/>
        <v>18.415155420879355</v>
      </c>
    </row>
    <row r="59" spans="1:15" ht="135.75" hidden="1" customHeight="1" x14ac:dyDescent="0.25">
      <c r="A59" s="94" t="s">
        <v>169</v>
      </c>
      <c r="B59" s="95" t="s">
        <v>170</v>
      </c>
      <c r="C59" s="96"/>
      <c r="D59" s="96"/>
      <c r="E59" s="97" t="e">
        <f t="shared" si="11"/>
        <v>#DIV/0!</v>
      </c>
      <c r="F59" s="98">
        <v>0</v>
      </c>
      <c r="G59" s="98">
        <v>0</v>
      </c>
      <c r="H59" s="99">
        <v>0</v>
      </c>
      <c r="I59" s="100">
        <f t="shared" si="3"/>
        <v>0</v>
      </c>
      <c r="J59" s="101"/>
      <c r="K59" s="102">
        <f t="shared" si="14"/>
        <v>0</v>
      </c>
      <c r="L59" s="100">
        <f t="shared" si="5"/>
        <v>0</v>
      </c>
      <c r="M59" s="101"/>
      <c r="N59" s="102">
        <f t="shared" si="6"/>
        <v>0</v>
      </c>
      <c r="O59" s="103" t="e">
        <f t="shared" si="1"/>
        <v>#DIV/0!</v>
      </c>
    </row>
    <row r="60" spans="1:15" ht="75" x14ac:dyDescent="0.25">
      <c r="A60" s="94" t="s">
        <v>169</v>
      </c>
      <c r="B60" s="95" t="s">
        <v>171</v>
      </c>
      <c r="C60" s="96">
        <v>1716</v>
      </c>
      <c r="D60" s="96">
        <v>612.29999999999995</v>
      </c>
      <c r="E60" s="97">
        <f t="shared" si="11"/>
        <v>35.68181818181818</v>
      </c>
      <c r="F60" s="98"/>
      <c r="G60" s="98"/>
      <c r="H60" s="99">
        <v>0</v>
      </c>
      <c r="I60" s="100">
        <f t="shared" si="3"/>
        <v>1716</v>
      </c>
      <c r="J60" s="101"/>
      <c r="K60" s="102">
        <f t="shared" si="14"/>
        <v>1716</v>
      </c>
      <c r="L60" s="100">
        <f>D60+G60</f>
        <v>612.29999999999995</v>
      </c>
      <c r="M60" s="101"/>
      <c r="N60" s="102">
        <f t="shared" si="6"/>
        <v>612.29999999999995</v>
      </c>
      <c r="O60" s="103">
        <f t="shared" si="1"/>
        <v>35.68181818181818</v>
      </c>
    </row>
    <row r="61" spans="1:15" ht="209.25" hidden="1" customHeight="1" x14ac:dyDescent="0.25">
      <c r="A61" s="94" t="s">
        <v>169</v>
      </c>
      <c r="B61" s="95" t="s">
        <v>172</v>
      </c>
      <c r="C61" s="96">
        <v>0</v>
      </c>
      <c r="D61" s="96">
        <v>0</v>
      </c>
      <c r="E61" s="97" t="e">
        <f t="shared" si="11"/>
        <v>#DIV/0!</v>
      </c>
      <c r="F61" s="98"/>
      <c r="G61" s="98"/>
      <c r="H61" s="99">
        <v>0</v>
      </c>
      <c r="I61" s="100">
        <f t="shared" si="3"/>
        <v>0</v>
      </c>
      <c r="J61" s="101"/>
      <c r="K61" s="102">
        <f t="shared" si="14"/>
        <v>0</v>
      </c>
      <c r="L61" s="100">
        <f t="shared" si="5"/>
        <v>0</v>
      </c>
      <c r="M61" s="101"/>
      <c r="N61" s="102">
        <f t="shared" si="6"/>
        <v>0</v>
      </c>
      <c r="O61" s="103"/>
    </row>
    <row r="62" spans="1:15" ht="60" hidden="1" x14ac:dyDescent="0.25">
      <c r="A62" s="94" t="s">
        <v>169</v>
      </c>
      <c r="B62" s="95" t="s">
        <v>173</v>
      </c>
      <c r="C62" s="96"/>
      <c r="D62" s="96"/>
      <c r="E62" s="97" t="e">
        <f t="shared" si="11"/>
        <v>#DIV/0!</v>
      </c>
      <c r="F62" s="98"/>
      <c r="G62" s="98"/>
      <c r="H62" s="99">
        <v>0</v>
      </c>
      <c r="I62" s="100">
        <f t="shared" si="3"/>
        <v>0</v>
      </c>
      <c r="J62" s="101"/>
      <c r="K62" s="102">
        <f t="shared" si="14"/>
        <v>0</v>
      </c>
      <c r="L62" s="100">
        <f t="shared" si="5"/>
        <v>0</v>
      </c>
      <c r="M62" s="101"/>
      <c r="N62" s="102">
        <f t="shared" si="6"/>
        <v>0</v>
      </c>
      <c r="O62" s="103"/>
    </row>
    <row r="63" spans="1:15" ht="120" x14ac:dyDescent="0.25">
      <c r="A63" s="94" t="s">
        <v>169</v>
      </c>
      <c r="B63" s="95" t="s">
        <v>174</v>
      </c>
      <c r="C63" s="96">
        <v>47426.1</v>
      </c>
      <c r="D63" s="96">
        <v>39778.6</v>
      </c>
      <c r="E63" s="97">
        <f t="shared" si="11"/>
        <v>83.874912759008225</v>
      </c>
      <c r="F63" s="98"/>
      <c r="G63" s="98"/>
      <c r="H63" s="99">
        <v>0</v>
      </c>
      <c r="I63" s="100">
        <f t="shared" si="3"/>
        <v>47426.1</v>
      </c>
      <c r="J63" s="101"/>
      <c r="K63" s="102">
        <f t="shared" si="14"/>
        <v>47426.1</v>
      </c>
      <c r="L63" s="100">
        <f t="shared" si="5"/>
        <v>39778.6</v>
      </c>
      <c r="M63" s="101"/>
      <c r="N63" s="102">
        <f t="shared" si="6"/>
        <v>39778.6</v>
      </c>
      <c r="O63" s="103"/>
    </row>
    <row r="64" spans="1:15" ht="156.75" customHeight="1" x14ac:dyDescent="0.25">
      <c r="A64" s="94" t="s">
        <v>169</v>
      </c>
      <c r="B64" s="95" t="s">
        <v>175</v>
      </c>
      <c r="C64" s="96">
        <v>39248.5</v>
      </c>
      <c r="D64" s="96">
        <v>2522.8000000000002</v>
      </c>
      <c r="E64" s="97">
        <f t="shared" si="11"/>
        <v>6.4277615705058802</v>
      </c>
      <c r="F64" s="98"/>
      <c r="G64" s="98"/>
      <c r="H64" s="99">
        <v>0</v>
      </c>
      <c r="I64" s="100">
        <f t="shared" si="3"/>
        <v>39248.5</v>
      </c>
      <c r="J64" s="101"/>
      <c r="K64" s="102">
        <f t="shared" si="14"/>
        <v>39248.5</v>
      </c>
      <c r="L64" s="100">
        <f t="shared" si="5"/>
        <v>2522.8000000000002</v>
      </c>
      <c r="M64" s="101"/>
      <c r="N64" s="102">
        <f t="shared" si="6"/>
        <v>2522.8000000000002</v>
      </c>
      <c r="O64" s="103">
        <f t="shared" si="1"/>
        <v>6.4277615705058802</v>
      </c>
    </row>
    <row r="65" spans="1:15" ht="158.25" customHeight="1" x14ac:dyDescent="0.25">
      <c r="A65" s="94" t="s">
        <v>169</v>
      </c>
      <c r="B65" s="95" t="s">
        <v>176</v>
      </c>
      <c r="C65" s="96">
        <v>3813.3</v>
      </c>
      <c r="D65" s="96">
        <v>415.6</v>
      </c>
      <c r="E65" s="97">
        <f t="shared" si="11"/>
        <v>10.898696666928908</v>
      </c>
      <c r="F65" s="98"/>
      <c r="G65" s="98"/>
      <c r="H65" s="99">
        <v>0</v>
      </c>
      <c r="I65" s="100">
        <f t="shared" si="3"/>
        <v>3813.3</v>
      </c>
      <c r="J65" s="101"/>
      <c r="K65" s="102">
        <f t="shared" si="14"/>
        <v>3813.3</v>
      </c>
      <c r="L65" s="100">
        <f t="shared" si="5"/>
        <v>415.6</v>
      </c>
      <c r="M65" s="101"/>
      <c r="N65" s="102">
        <f t="shared" si="6"/>
        <v>415.6</v>
      </c>
      <c r="O65" s="103">
        <f t="shared" si="1"/>
        <v>10.898696666928908</v>
      </c>
    </row>
    <row r="66" spans="1:15" ht="191.25" customHeight="1" x14ac:dyDescent="0.25">
      <c r="A66" s="94" t="s">
        <v>169</v>
      </c>
      <c r="B66" s="95" t="s">
        <v>177</v>
      </c>
      <c r="C66" s="96">
        <v>11413.7</v>
      </c>
      <c r="D66" s="96">
        <v>1612.9</v>
      </c>
      <c r="E66" s="97">
        <f t="shared" si="11"/>
        <v>14.131263306377424</v>
      </c>
      <c r="F66" s="98"/>
      <c r="G66" s="98"/>
      <c r="H66" s="99">
        <v>0</v>
      </c>
      <c r="I66" s="100">
        <f t="shared" si="3"/>
        <v>11413.7</v>
      </c>
      <c r="J66" s="101"/>
      <c r="K66" s="102">
        <f t="shared" si="14"/>
        <v>11413.7</v>
      </c>
      <c r="L66" s="100">
        <f t="shared" si="5"/>
        <v>1612.9</v>
      </c>
      <c r="M66" s="101"/>
      <c r="N66" s="102">
        <f t="shared" si="6"/>
        <v>1612.9</v>
      </c>
      <c r="O66" s="103">
        <f t="shared" si="1"/>
        <v>14.131263306377424</v>
      </c>
    </row>
    <row r="67" spans="1:15" ht="87.75" customHeight="1" x14ac:dyDescent="0.25">
      <c r="A67" s="94" t="s">
        <v>169</v>
      </c>
      <c r="B67" s="95" t="s">
        <v>178</v>
      </c>
      <c r="C67" s="96"/>
      <c r="D67" s="96"/>
      <c r="E67" s="97"/>
      <c r="F67" s="98">
        <v>1853</v>
      </c>
      <c r="G67" s="98">
        <v>611.29999999999995</v>
      </c>
      <c r="H67" s="99">
        <f>G67/F67*100</f>
        <v>32.989746357258497</v>
      </c>
      <c r="I67" s="100">
        <f t="shared" si="3"/>
        <v>1853</v>
      </c>
      <c r="J67" s="101"/>
      <c r="K67" s="102">
        <f t="shared" si="14"/>
        <v>1853</v>
      </c>
      <c r="L67" s="100">
        <f t="shared" si="5"/>
        <v>611.29999999999995</v>
      </c>
      <c r="M67" s="101"/>
      <c r="N67" s="102">
        <f t="shared" si="6"/>
        <v>611.29999999999995</v>
      </c>
      <c r="O67" s="103">
        <f t="shared" si="1"/>
        <v>32.989746357258497</v>
      </c>
    </row>
    <row r="68" spans="1:15" ht="94.5" customHeight="1" x14ac:dyDescent="0.25">
      <c r="A68" s="104" t="s">
        <v>169</v>
      </c>
      <c r="B68" s="95" t="s">
        <v>179</v>
      </c>
      <c r="C68" s="96">
        <v>10563</v>
      </c>
      <c r="D68" s="96"/>
      <c r="E68" s="97">
        <f t="shared" si="11"/>
        <v>0</v>
      </c>
      <c r="F68" s="98">
        <v>16278.6</v>
      </c>
      <c r="G68" s="98">
        <v>617.79999999999995</v>
      </c>
      <c r="H68" s="99">
        <f>G68/F68*100</f>
        <v>3.7951666605236323</v>
      </c>
      <c r="I68" s="100">
        <f t="shared" si="3"/>
        <v>26841.599999999999</v>
      </c>
      <c r="J68" s="101">
        <v>10563</v>
      </c>
      <c r="K68" s="102">
        <f>I68-J68</f>
        <v>16278.599999999999</v>
      </c>
      <c r="L68" s="100">
        <f t="shared" si="5"/>
        <v>617.79999999999995</v>
      </c>
      <c r="M68" s="101"/>
      <c r="N68" s="102">
        <f t="shared" si="6"/>
        <v>617.79999999999995</v>
      </c>
      <c r="O68" s="103">
        <f t="shared" si="1"/>
        <v>3.7951666605236323</v>
      </c>
    </row>
    <row r="69" spans="1:15" ht="150" x14ac:dyDescent="0.25">
      <c r="A69" s="111" t="s">
        <v>180</v>
      </c>
      <c r="B69" s="95" t="s">
        <v>181</v>
      </c>
      <c r="C69" s="96">
        <v>43367.8</v>
      </c>
      <c r="D69" s="96">
        <v>21842</v>
      </c>
      <c r="E69" s="97">
        <f t="shared" si="11"/>
        <v>50.364556191460018</v>
      </c>
      <c r="F69" s="98">
        <v>13136</v>
      </c>
      <c r="G69" s="98">
        <v>12936</v>
      </c>
      <c r="H69" s="99">
        <f>G69/F69*100</f>
        <v>98.477466504263091</v>
      </c>
      <c r="I69" s="100">
        <f t="shared" si="3"/>
        <v>56503.8</v>
      </c>
      <c r="J69" s="101">
        <v>2500</v>
      </c>
      <c r="K69" s="102">
        <f t="shared" si="14"/>
        <v>54003.8</v>
      </c>
      <c r="L69" s="100">
        <f t="shared" si="5"/>
        <v>34778</v>
      </c>
      <c r="M69" s="101">
        <v>2500</v>
      </c>
      <c r="N69" s="102">
        <f t="shared" si="6"/>
        <v>32278</v>
      </c>
      <c r="O69" s="103">
        <f t="shared" si="1"/>
        <v>59.769868046322664</v>
      </c>
    </row>
    <row r="70" spans="1:15" ht="300" hidden="1" x14ac:dyDescent="0.25">
      <c r="A70" s="111" t="s">
        <v>180</v>
      </c>
      <c r="B70" s="95" t="s">
        <v>182</v>
      </c>
      <c r="C70" s="96"/>
      <c r="D70" s="96"/>
      <c r="E70" s="97" t="e">
        <f t="shared" si="11"/>
        <v>#DIV/0!</v>
      </c>
      <c r="F70" s="98"/>
      <c r="G70" s="98"/>
      <c r="H70" s="99" t="e">
        <f t="shared" ref="H70:H74" si="18">G70/F70*100</f>
        <v>#DIV/0!</v>
      </c>
      <c r="I70" s="100">
        <f t="shared" si="3"/>
        <v>0</v>
      </c>
      <c r="J70" s="101"/>
      <c r="K70" s="102">
        <f>I70-J70</f>
        <v>0</v>
      </c>
      <c r="L70" s="100">
        <f t="shared" si="5"/>
        <v>0</v>
      </c>
      <c r="M70" s="101"/>
      <c r="N70" s="102">
        <f t="shared" si="6"/>
        <v>0</v>
      </c>
      <c r="O70" s="103" t="e">
        <f t="shared" si="1"/>
        <v>#DIV/0!</v>
      </c>
    </row>
    <row r="71" spans="1:15" ht="240" hidden="1" x14ac:dyDescent="0.25">
      <c r="A71" s="94" t="s">
        <v>180</v>
      </c>
      <c r="B71" s="95" t="s">
        <v>183</v>
      </c>
      <c r="C71" s="96"/>
      <c r="D71" s="96"/>
      <c r="E71" s="97" t="e">
        <f t="shared" si="11"/>
        <v>#DIV/0!</v>
      </c>
      <c r="F71" s="98"/>
      <c r="G71" s="98"/>
      <c r="H71" s="99" t="e">
        <f t="shared" si="18"/>
        <v>#DIV/0!</v>
      </c>
      <c r="I71" s="100">
        <f t="shared" si="3"/>
        <v>0</v>
      </c>
      <c r="J71" s="101"/>
      <c r="K71" s="102">
        <f>I71-J71</f>
        <v>0</v>
      </c>
      <c r="L71" s="100">
        <f t="shared" si="5"/>
        <v>0</v>
      </c>
      <c r="M71" s="101"/>
      <c r="N71" s="102">
        <f t="shared" si="6"/>
        <v>0</v>
      </c>
      <c r="O71" s="103" t="e">
        <f t="shared" si="1"/>
        <v>#DIV/0!</v>
      </c>
    </row>
    <row r="72" spans="1:15" ht="195" hidden="1" x14ac:dyDescent="0.25">
      <c r="A72" s="104" t="s">
        <v>180</v>
      </c>
      <c r="B72" s="95" t="s">
        <v>184</v>
      </c>
      <c r="C72" s="96"/>
      <c r="D72" s="96"/>
      <c r="E72" s="97" t="e">
        <f t="shared" si="11"/>
        <v>#DIV/0!</v>
      </c>
      <c r="F72" s="98"/>
      <c r="G72" s="98"/>
      <c r="H72" s="99" t="e">
        <f t="shared" si="18"/>
        <v>#DIV/0!</v>
      </c>
      <c r="I72" s="100">
        <f t="shared" si="3"/>
        <v>0</v>
      </c>
      <c r="J72" s="101"/>
      <c r="K72" s="102">
        <f t="shared" si="14"/>
        <v>0</v>
      </c>
      <c r="L72" s="100">
        <f t="shared" si="5"/>
        <v>0</v>
      </c>
      <c r="M72" s="101"/>
      <c r="N72" s="102">
        <f t="shared" si="6"/>
        <v>0</v>
      </c>
      <c r="O72" s="103" t="e">
        <f t="shared" si="1"/>
        <v>#DIV/0!</v>
      </c>
    </row>
    <row r="73" spans="1:15" ht="210" hidden="1" x14ac:dyDescent="0.25">
      <c r="A73" s="104" t="s">
        <v>180</v>
      </c>
      <c r="B73" s="95" t="s">
        <v>185</v>
      </c>
      <c r="C73" s="96"/>
      <c r="D73" s="96"/>
      <c r="E73" s="97" t="e">
        <f t="shared" si="11"/>
        <v>#DIV/0!</v>
      </c>
      <c r="F73" s="98"/>
      <c r="G73" s="98"/>
      <c r="H73" s="99" t="e">
        <f t="shared" si="18"/>
        <v>#DIV/0!</v>
      </c>
      <c r="I73" s="100">
        <f t="shared" si="3"/>
        <v>0</v>
      </c>
      <c r="J73" s="101"/>
      <c r="K73" s="102">
        <f t="shared" si="14"/>
        <v>0</v>
      </c>
      <c r="L73" s="100">
        <f t="shared" si="5"/>
        <v>0</v>
      </c>
      <c r="M73" s="101"/>
      <c r="N73" s="102">
        <f t="shared" si="6"/>
        <v>0</v>
      </c>
      <c r="O73" s="103" t="e">
        <f t="shared" si="1"/>
        <v>#DIV/0!</v>
      </c>
    </row>
    <row r="74" spans="1:15" ht="89.25" x14ac:dyDescent="0.25">
      <c r="A74" s="94" t="s">
        <v>180</v>
      </c>
      <c r="B74" s="116" t="s">
        <v>186</v>
      </c>
      <c r="C74" s="96">
        <v>3813.4</v>
      </c>
      <c r="D74" s="96">
        <v>1172</v>
      </c>
      <c r="E74" s="97">
        <f>D74/C74*100</f>
        <v>30.733728431321129</v>
      </c>
      <c r="F74" s="98"/>
      <c r="G74" s="98"/>
      <c r="H74" s="99" t="e">
        <f t="shared" si="18"/>
        <v>#DIV/0!</v>
      </c>
      <c r="I74" s="100">
        <f t="shared" si="3"/>
        <v>3813.4</v>
      </c>
      <c r="J74" s="101"/>
      <c r="K74" s="102">
        <f t="shared" si="14"/>
        <v>3813.4</v>
      </c>
      <c r="L74" s="100">
        <f t="shared" si="5"/>
        <v>1172</v>
      </c>
      <c r="M74" s="101"/>
      <c r="N74" s="102">
        <f t="shared" si="6"/>
        <v>1172</v>
      </c>
      <c r="O74" s="103">
        <f>N74/K74*100</f>
        <v>30.733728431321129</v>
      </c>
    </row>
    <row r="75" spans="1:15" ht="63" customHeight="1" x14ac:dyDescent="0.25">
      <c r="A75" s="104" t="s">
        <v>180</v>
      </c>
      <c r="B75" s="113" t="s">
        <v>187</v>
      </c>
      <c r="C75" s="96">
        <v>42974.2</v>
      </c>
      <c r="D75" s="96">
        <v>1652.3</v>
      </c>
      <c r="E75" s="97">
        <f t="shared" ref="E75:E86" si="19">D75/C75*100</f>
        <v>3.8448650585700261</v>
      </c>
      <c r="F75" s="98"/>
      <c r="G75" s="98"/>
      <c r="H75" s="99" t="e">
        <f>G75/F75*100</f>
        <v>#DIV/0!</v>
      </c>
      <c r="I75" s="100">
        <f t="shared" si="3"/>
        <v>42974.2</v>
      </c>
      <c r="J75" s="101">
        <v>26275.599999999999</v>
      </c>
      <c r="K75" s="102">
        <f t="shared" si="14"/>
        <v>16698.599999999999</v>
      </c>
      <c r="L75" s="100">
        <f>D75+G75</f>
        <v>1652.3</v>
      </c>
      <c r="M75" s="101"/>
      <c r="N75" s="102">
        <f>L75-M75</f>
        <v>1652.3</v>
      </c>
      <c r="O75" s="103">
        <f t="shared" si="1"/>
        <v>9.8948414837171974</v>
      </c>
    </row>
    <row r="76" spans="1:15" ht="90.75" customHeight="1" x14ac:dyDescent="0.25">
      <c r="A76" s="104" t="s">
        <v>180</v>
      </c>
      <c r="B76" s="113" t="s">
        <v>188</v>
      </c>
      <c r="C76" s="96">
        <v>252.3</v>
      </c>
      <c r="D76" s="96">
        <v>235</v>
      </c>
      <c r="E76" s="97">
        <f t="shared" si="19"/>
        <v>93.143083630598483</v>
      </c>
      <c r="F76" s="98"/>
      <c r="G76" s="98"/>
      <c r="H76" s="99"/>
      <c r="I76" s="100">
        <f t="shared" si="3"/>
        <v>252.3</v>
      </c>
      <c r="J76" s="101"/>
      <c r="K76" s="102">
        <f t="shared" si="14"/>
        <v>252.3</v>
      </c>
      <c r="L76" s="100">
        <f t="shared" si="5"/>
        <v>235</v>
      </c>
      <c r="M76" s="101"/>
      <c r="N76" s="102">
        <f t="shared" si="6"/>
        <v>235</v>
      </c>
      <c r="O76" s="103"/>
    </row>
    <row r="77" spans="1:15" ht="36.75" customHeight="1" x14ac:dyDescent="0.25">
      <c r="A77" s="104" t="s">
        <v>180</v>
      </c>
      <c r="B77" s="113" t="s">
        <v>189</v>
      </c>
      <c r="C77" s="96">
        <v>8500</v>
      </c>
      <c r="D77" s="96"/>
      <c r="E77" s="97">
        <f t="shared" si="19"/>
        <v>0</v>
      </c>
      <c r="F77" s="98"/>
      <c r="G77" s="98"/>
      <c r="H77" s="99"/>
      <c r="I77" s="100">
        <f t="shared" si="3"/>
        <v>8500</v>
      </c>
      <c r="J77" s="101"/>
      <c r="K77" s="102">
        <f t="shared" si="14"/>
        <v>8500</v>
      </c>
      <c r="L77" s="100">
        <f t="shared" si="5"/>
        <v>0</v>
      </c>
      <c r="M77" s="101"/>
      <c r="N77" s="102">
        <f t="shared" si="6"/>
        <v>0</v>
      </c>
      <c r="O77" s="103"/>
    </row>
    <row r="78" spans="1:15" ht="177" customHeight="1" x14ac:dyDescent="0.25">
      <c r="A78" s="104" t="s">
        <v>180</v>
      </c>
      <c r="B78" s="117" t="s">
        <v>190</v>
      </c>
      <c r="C78" s="96">
        <v>161500</v>
      </c>
      <c r="D78" s="96"/>
      <c r="E78" s="97">
        <f t="shared" si="19"/>
        <v>0</v>
      </c>
      <c r="F78" s="98">
        <f>12554.9+2058.1+11662.6</f>
        <v>26275.599999999999</v>
      </c>
      <c r="G78" s="98"/>
      <c r="H78" s="99">
        <f>G78/F78*100</f>
        <v>0</v>
      </c>
      <c r="I78" s="100">
        <f t="shared" si="3"/>
        <v>187775.6</v>
      </c>
      <c r="J78" s="101"/>
      <c r="K78" s="102">
        <f t="shared" si="14"/>
        <v>187775.6</v>
      </c>
      <c r="L78" s="100">
        <f t="shared" si="5"/>
        <v>0</v>
      </c>
      <c r="M78" s="101"/>
      <c r="N78" s="102">
        <f t="shared" si="6"/>
        <v>0</v>
      </c>
      <c r="O78" s="103">
        <f>N78/K78*100</f>
        <v>0</v>
      </c>
    </row>
    <row r="79" spans="1:15" ht="84.75" customHeight="1" x14ac:dyDescent="0.25">
      <c r="A79" s="104" t="s">
        <v>180</v>
      </c>
      <c r="B79" s="113" t="s">
        <v>191</v>
      </c>
      <c r="C79" s="96">
        <v>7000</v>
      </c>
      <c r="D79" s="96">
        <v>304.2</v>
      </c>
      <c r="E79" s="97">
        <f t="shared" si="19"/>
        <v>4.3457142857142852</v>
      </c>
      <c r="F79" s="98"/>
      <c r="G79" s="98"/>
      <c r="H79" s="99" t="e">
        <f>G79/F79*100</f>
        <v>#DIV/0!</v>
      </c>
      <c r="I79" s="100">
        <f t="shared" si="3"/>
        <v>7000</v>
      </c>
      <c r="J79" s="101">
        <v>1700</v>
      </c>
      <c r="K79" s="102">
        <f t="shared" si="14"/>
        <v>5300</v>
      </c>
      <c r="L79" s="100">
        <f t="shared" si="5"/>
        <v>304.2</v>
      </c>
      <c r="M79" s="101">
        <v>156.1</v>
      </c>
      <c r="N79" s="102">
        <f t="shared" si="6"/>
        <v>148.1</v>
      </c>
      <c r="O79" s="103">
        <f>N79/K79*100</f>
        <v>2.7943396226415094</v>
      </c>
    </row>
    <row r="80" spans="1:15" ht="145.5" customHeight="1" x14ac:dyDescent="0.25">
      <c r="A80" s="104" t="s">
        <v>180</v>
      </c>
      <c r="B80" s="113" t="s">
        <v>192</v>
      </c>
      <c r="C80" s="96"/>
      <c r="D80" s="96"/>
      <c r="E80" s="97" t="e">
        <f t="shared" si="19"/>
        <v>#DIV/0!</v>
      </c>
      <c r="F80" s="98">
        <v>15100</v>
      </c>
      <c r="G80" s="98">
        <v>3020</v>
      </c>
      <c r="H80" s="99">
        <f>G80/F80*100</f>
        <v>20</v>
      </c>
      <c r="I80" s="100">
        <f t="shared" si="3"/>
        <v>15100</v>
      </c>
      <c r="J80" s="101">
        <v>15100</v>
      </c>
      <c r="K80" s="102">
        <f t="shared" si="14"/>
        <v>0</v>
      </c>
      <c r="L80" s="100">
        <f t="shared" si="5"/>
        <v>3020</v>
      </c>
      <c r="M80" s="101">
        <v>3020</v>
      </c>
      <c r="N80" s="102">
        <f t="shared" si="6"/>
        <v>0</v>
      </c>
      <c r="O80" s="103" t="e">
        <f>N80/K80*100</f>
        <v>#DIV/0!</v>
      </c>
    </row>
    <row r="81" spans="1:15" ht="98.25" customHeight="1" x14ac:dyDescent="0.25">
      <c r="A81" s="104" t="s">
        <v>180</v>
      </c>
      <c r="B81" s="113" t="s">
        <v>193</v>
      </c>
      <c r="C81" s="96"/>
      <c r="D81" s="96"/>
      <c r="E81" s="97" t="e">
        <f t="shared" si="19"/>
        <v>#DIV/0!</v>
      </c>
      <c r="F81" s="98">
        <v>25826.2</v>
      </c>
      <c r="G81" s="98">
        <v>9367.1</v>
      </c>
      <c r="H81" s="99">
        <f>G81/F81*100</f>
        <v>36.269757068403401</v>
      </c>
      <c r="I81" s="100">
        <f t="shared" si="3"/>
        <v>25826.2</v>
      </c>
      <c r="J81" s="101"/>
      <c r="K81" s="102">
        <f t="shared" si="14"/>
        <v>25826.2</v>
      </c>
      <c r="L81" s="100">
        <f t="shared" si="5"/>
        <v>9367.1</v>
      </c>
      <c r="M81" s="101"/>
      <c r="N81" s="102">
        <f t="shared" si="6"/>
        <v>9367.1</v>
      </c>
      <c r="O81" s="103">
        <f>N81/K81*100</f>
        <v>36.269757068403401</v>
      </c>
    </row>
    <row r="82" spans="1:15" ht="62.25" customHeight="1" x14ac:dyDescent="0.25">
      <c r="A82" s="104" t="s">
        <v>180</v>
      </c>
      <c r="B82" s="113" t="s">
        <v>194</v>
      </c>
      <c r="C82" s="96">
        <v>4950</v>
      </c>
      <c r="D82" s="96"/>
      <c r="E82" s="97">
        <f t="shared" si="19"/>
        <v>0</v>
      </c>
      <c r="F82" s="98"/>
      <c r="G82" s="98"/>
      <c r="H82" s="99" t="e">
        <f>G82/F82*100</f>
        <v>#DIV/0!</v>
      </c>
      <c r="I82" s="100">
        <f t="shared" si="3"/>
        <v>4950</v>
      </c>
      <c r="J82" s="101"/>
      <c r="K82" s="102">
        <f t="shared" si="14"/>
        <v>4950</v>
      </c>
      <c r="L82" s="100">
        <f t="shared" si="5"/>
        <v>0</v>
      </c>
      <c r="M82" s="101"/>
      <c r="N82" s="102">
        <f t="shared" si="6"/>
        <v>0</v>
      </c>
      <c r="O82" s="118">
        <f t="shared" si="1"/>
        <v>0</v>
      </c>
    </row>
    <row r="83" spans="1:15" ht="60.75" customHeight="1" x14ac:dyDescent="0.25">
      <c r="A83" s="104" t="s">
        <v>180</v>
      </c>
      <c r="B83" s="113" t="s">
        <v>195</v>
      </c>
      <c r="C83" s="96">
        <v>42950</v>
      </c>
      <c r="D83" s="96"/>
      <c r="E83" s="97">
        <f t="shared" si="19"/>
        <v>0</v>
      </c>
      <c r="F83" s="98">
        <v>699</v>
      </c>
      <c r="G83" s="98"/>
      <c r="H83" s="99">
        <f t="shared" ref="H83:H86" si="20">G83/F83*100</f>
        <v>0</v>
      </c>
      <c r="I83" s="100">
        <f t="shared" si="3"/>
        <v>43649</v>
      </c>
      <c r="J83" s="101">
        <v>698.9</v>
      </c>
      <c r="K83" s="102">
        <f t="shared" si="14"/>
        <v>42950.1</v>
      </c>
      <c r="L83" s="100">
        <f t="shared" si="5"/>
        <v>0</v>
      </c>
      <c r="M83" s="101"/>
      <c r="N83" s="102">
        <f t="shared" si="6"/>
        <v>0</v>
      </c>
      <c r="O83" s="103">
        <f t="shared" si="1"/>
        <v>0</v>
      </c>
    </row>
    <row r="84" spans="1:15" ht="105" hidden="1" x14ac:dyDescent="0.25">
      <c r="A84" s="104" t="s">
        <v>180</v>
      </c>
      <c r="B84" s="113" t="s">
        <v>196</v>
      </c>
      <c r="C84" s="96"/>
      <c r="D84" s="96"/>
      <c r="E84" s="97" t="e">
        <f t="shared" si="19"/>
        <v>#DIV/0!</v>
      </c>
      <c r="F84" s="98"/>
      <c r="G84" s="98"/>
      <c r="H84" s="99" t="e">
        <f t="shared" si="20"/>
        <v>#DIV/0!</v>
      </c>
      <c r="I84" s="100">
        <f t="shared" si="3"/>
        <v>0</v>
      </c>
      <c r="J84" s="101"/>
      <c r="K84" s="102">
        <f t="shared" si="14"/>
        <v>0</v>
      </c>
      <c r="L84" s="100">
        <f t="shared" si="5"/>
        <v>0</v>
      </c>
      <c r="M84" s="101"/>
      <c r="N84" s="102">
        <f t="shared" si="6"/>
        <v>0</v>
      </c>
      <c r="O84" s="103" t="e">
        <f t="shared" si="1"/>
        <v>#DIV/0!</v>
      </c>
    </row>
    <row r="85" spans="1:15" ht="105" hidden="1" x14ac:dyDescent="0.25">
      <c r="A85" s="104" t="s">
        <v>180</v>
      </c>
      <c r="B85" s="113" t="s">
        <v>196</v>
      </c>
      <c r="C85" s="96"/>
      <c r="D85" s="96"/>
      <c r="E85" s="97" t="e">
        <f t="shared" si="19"/>
        <v>#DIV/0!</v>
      </c>
      <c r="F85" s="98"/>
      <c r="G85" s="98"/>
      <c r="H85" s="99" t="e">
        <f t="shared" si="20"/>
        <v>#DIV/0!</v>
      </c>
      <c r="I85" s="100">
        <f t="shared" si="3"/>
        <v>0</v>
      </c>
      <c r="J85" s="101"/>
      <c r="K85" s="102">
        <f>I85-J85</f>
        <v>0</v>
      </c>
      <c r="L85" s="100">
        <f t="shared" si="5"/>
        <v>0</v>
      </c>
      <c r="M85" s="101"/>
      <c r="N85" s="102">
        <f t="shared" si="6"/>
        <v>0</v>
      </c>
      <c r="O85" s="103"/>
    </row>
    <row r="86" spans="1:15" ht="135" x14ac:dyDescent="0.25">
      <c r="A86" s="104" t="s">
        <v>197</v>
      </c>
      <c r="B86" s="113" t="s">
        <v>198</v>
      </c>
      <c r="C86" s="96">
        <v>24490.7</v>
      </c>
      <c r="D86" s="96"/>
      <c r="E86" s="97">
        <f t="shared" si="19"/>
        <v>0</v>
      </c>
      <c r="F86" s="96">
        <f>13496.8+1649.1+9344.8</f>
        <v>24490.699999999997</v>
      </c>
      <c r="G86" s="98"/>
      <c r="H86" s="99">
        <f t="shared" si="20"/>
        <v>0</v>
      </c>
      <c r="I86" s="100">
        <f t="shared" si="3"/>
        <v>48981.399999999994</v>
      </c>
      <c r="J86" s="101">
        <v>24490.7</v>
      </c>
      <c r="K86" s="102">
        <f t="shared" si="14"/>
        <v>24490.699999999993</v>
      </c>
      <c r="L86" s="100">
        <f t="shared" si="5"/>
        <v>0</v>
      </c>
      <c r="M86" s="101"/>
      <c r="N86" s="102">
        <f t="shared" si="6"/>
        <v>0</v>
      </c>
      <c r="O86" s="103"/>
    </row>
    <row r="87" spans="1:15" ht="192.75" customHeight="1" x14ac:dyDescent="0.25">
      <c r="A87" s="114" t="s">
        <v>197</v>
      </c>
      <c r="B87" s="95" t="s">
        <v>199</v>
      </c>
      <c r="C87" s="96">
        <v>1500</v>
      </c>
      <c r="D87" s="96"/>
      <c r="E87" s="97">
        <f t="shared" si="11"/>
        <v>0</v>
      </c>
      <c r="F87" s="96">
        <v>1500</v>
      </c>
      <c r="G87" s="98"/>
      <c r="H87" s="99">
        <f>G87/F87*100</f>
        <v>0</v>
      </c>
      <c r="I87" s="100">
        <f t="shared" ref="I87:I145" si="21">C87+F87</f>
        <v>3000</v>
      </c>
      <c r="J87" s="101">
        <v>1500</v>
      </c>
      <c r="K87" s="102">
        <f t="shared" si="14"/>
        <v>1500</v>
      </c>
      <c r="L87" s="100">
        <f t="shared" ref="L87:L145" si="22">D87+G87</f>
        <v>0</v>
      </c>
      <c r="M87" s="101"/>
      <c r="N87" s="102">
        <f t="shared" ref="N87:N145" si="23">L87-M87</f>
        <v>0</v>
      </c>
      <c r="O87" s="103">
        <f t="shared" si="1"/>
        <v>0</v>
      </c>
    </row>
    <row r="88" spans="1:15" ht="66.75" hidden="1" customHeight="1" x14ac:dyDescent="0.25">
      <c r="A88" s="104" t="s">
        <v>197</v>
      </c>
      <c r="B88" s="95" t="s">
        <v>200</v>
      </c>
      <c r="C88" s="96"/>
      <c r="D88" s="96"/>
      <c r="E88" s="97" t="e">
        <f t="shared" si="11"/>
        <v>#DIV/0!</v>
      </c>
      <c r="F88" s="96"/>
      <c r="G88" s="98"/>
      <c r="H88" s="99"/>
      <c r="I88" s="100">
        <f t="shared" si="21"/>
        <v>0</v>
      </c>
      <c r="J88" s="101"/>
      <c r="K88" s="102">
        <f t="shared" si="14"/>
        <v>0</v>
      </c>
      <c r="L88" s="100">
        <f t="shared" si="22"/>
        <v>0</v>
      </c>
      <c r="M88" s="101"/>
      <c r="N88" s="102">
        <f t="shared" si="23"/>
        <v>0</v>
      </c>
      <c r="O88" s="103"/>
    </row>
    <row r="89" spans="1:15" ht="60" hidden="1" x14ac:dyDescent="0.25">
      <c r="A89" s="104" t="s">
        <v>197</v>
      </c>
      <c r="B89" s="95" t="s">
        <v>201</v>
      </c>
      <c r="C89" s="96"/>
      <c r="D89" s="96"/>
      <c r="E89" s="97" t="e">
        <f t="shared" si="11"/>
        <v>#DIV/0!</v>
      </c>
      <c r="F89" s="96"/>
      <c r="G89" s="98"/>
      <c r="H89" s="99"/>
      <c r="I89" s="100">
        <f t="shared" si="21"/>
        <v>0</v>
      </c>
      <c r="J89" s="101"/>
      <c r="K89" s="102">
        <f t="shared" si="14"/>
        <v>0</v>
      </c>
      <c r="L89" s="100">
        <f t="shared" si="22"/>
        <v>0</v>
      </c>
      <c r="M89" s="101"/>
      <c r="N89" s="102">
        <f t="shared" si="23"/>
        <v>0</v>
      </c>
      <c r="O89" s="103"/>
    </row>
    <row r="90" spans="1:15" ht="120" x14ac:dyDescent="0.25">
      <c r="A90" s="104" t="s">
        <v>197</v>
      </c>
      <c r="B90" s="95" t="s">
        <v>202</v>
      </c>
      <c r="C90" s="96">
        <v>12827.6</v>
      </c>
      <c r="D90" s="96">
        <v>4442.7</v>
      </c>
      <c r="E90" s="97">
        <f t="shared" si="11"/>
        <v>34.633914372135081</v>
      </c>
      <c r="F90" s="96">
        <v>12827.6</v>
      </c>
      <c r="G90" s="98">
        <v>4442.7</v>
      </c>
      <c r="H90" s="99">
        <f>G90/F90*100</f>
        <v>34.633914372135081</v>
      </c>
      <c r="I90" s="100">
        <f t="shared" si="21"/>
        <v>25655.200000000001</v>
      </c>
      <c r="J90" s="101">
        <v>12827.6</v>
      </c>
      <c r="K90" s="102">
        <f t="shared" si="14"/>
        <v>12827.6</v>
      </c>
      <c r="L90" s="100">
        <f t="shared" si="22"/>
        <v>8885.4</v>
      </c>
      <c r="M90" s="101">
        <v>4442.7</v>
      </c>
      <c r="N90" s="102">
        <f>L90-M90</f>
        <v>4442.7</v>
      </c>
      <c r="O90" s="103">
        <f t="shared" si="1"/>
        <v>34.633914372135081</v>
      </c>
    </row>
    <row r="91" spans="1:15" ht="141.75" customHeight="1" x14ac:dyDescent="0.25">
      <c r="A91" s="119" t="s">
        <v>197</v>
      </c>
      <c r="B91" s="120" t="s">
        <v>203</v>
      </c>
      <c r="C91" s="96">
        <v>2118.1</v>
      </c>
      <c r="D91" s="96"/>
      <c r="E91" s="97"/>
      <c r="F91" s="96">
        <v>3278.2</v>
      </c>
      <c r="G91" s="98"/>
      <c r="H91" s="99">
        <f>G91/F91*100</f>
        <v>0</v>
      </c>
      <c r="I91" s="100">
        <f t="shared" si="21"/>
        <v>5396.2999999999993</v>
      </c>
      <c r="J91" s="101">
        <v>2118.1</v>
      </c>
      <c r="K91" s="102">
        <f t="shared" si="14"/>
        <v>3278.1999999999994</v>
      </c>
      <c r="L91" s="100">
        <f t="shared" si="22"/>
        <v>0</v>
      </c>
      <c r="M91" s="101"/>
      <c r="N91" s="102">
        <f t="shared" si="23"/>
        <v>0</v>
      </c>
      <c r="O91" s="103">
        <f t="shared" si="1"/>
        <v>0</v>
      </c>
    </row>
    <row r="92" spans="1:15" ht="105" x14ac:dyDescent="0.25">
      <c r="A92" s="104" t="s">
        <v>197</v>
      </c>
      <c r="B92" s="95" t="s">
        <v>204</v>
      </c>
      <c r="C92" s="96"/>
      <c r="D92" s="96"/>
      <c r="E92" s="97"/>
      <c r="F92" s="96"/>
      <c r="G92" s="98"/>
      <c r="H92" s="99" t="e">
        <f t="shared" ref="H92:H93" si="24">G92/F92*100</f>
        <v>#DIV/0!</v>
      </c>
      <c r="I92" s="100">
        <f t="shared" si="21"/>
        <v>0</v>
      </c>
      <c r="J92" s="101"/>
      <c r="K92" s="102">
        <f t="shared" si="14"/>
        <v>0</v>
      </c>
      <c r="L92" s="100">
        <f t="shared" si="22"/>
        <v>0</v>
      </c>
      <c r="M92" s="101"/>
      <c r="N92" s="102">
        <f t="shared" si="23"/>
        <v>0</v>
      </c>
      <c r="O92" s="103"/>
    </row>
    <row r="93" spans="1:15" ht="75" hidden="1" x14ac:dyDescent="0.25">
      <c r="A93" s="104" t="s">
        <v>197</v>
      </c>
      <c r="B93" s="95" t="s">
        <v>205</v>
      </c>
      <c r="C93" s="96"/>
      <c r="D93" s="96"/>
      <c r="E93" s="97" t="e">
        <f t="shared" si="11"/>
        <v>#DIV/0!</v>
      </c>
      <c r="F93" s="96"/>
      <c r="G93" s="98"/>
      <c r="H93" s="99" t="e">
        <f t="shared" si="24"/>
        <v>#DIV/0!</v>
      </c>
      <c r="I93" s="100">
        <f t="shared" si="21"/>
        <v>0</v>
      </c>
      <c r="J93" s="101"/>
      <c r="K93" s="102">
        <f>I93-J93</f>
        <v>0</v>
      </c>
      <c r="L93" s="100">
        <f t="shared" si="22"/>
        <v>0</v>
      </c>
      <c r="M93" s="101"/>
      <c r="N93" s="102">
        <f t="shared" si="23"/>
        <v>0</v>
      </c>
      <c r="O93" s="103" t="e">
        <f t="shared" si="1"/>
        <v>#DIV/0!</v>
      </c>
    </row>
    <row r="94" spans="1:15" ht="120" x14ac:dyDescent="0.25">
      <c r="A94" s="104" t="s">
        <v>197</v>
      </c>
      <c r="B94" s="121" t="s">
        <v>206</v>
      </c>
      <c r="C94" s="96"/>
      <c r="D94" s="96"/>
      <c r="E94" s="97"/>
      <c r="F94" s="96"/>
      <c r="G94" s="98"/>
      <c r="H94" s="99" t="e">
        <f>G94/F94*100</f>
        <v>#DIV/0!</v>
      </c>
      <c r="I94" s="100">
        <f t="shared" si="21"/>
        <v>0</v>
      </c>
      <c r="J94" s="101"/>
      <c r="K94" s="102">
        <f t="shared" si="14"/>
        <v>0</v>
      </c>
      <c r="L94" s="100">
        <f t="shared" si="22"/>
        <v>0</v>
      </c>
      <c r="M94" s="101"/>
      <c r="N94" s="102">
        <f t="shared" si="23"/>
        <v>0</v>
      </c>
      <c r="O94" s="103" t="e">
        <f t="shared" si="1"/>
        <v>#DIV/0!</v>
      </c>
    </row>
    <row r="95" spans="1:15" ht="45" hidden="1" x14ac:dyDescent="0.25">
      <c r="A95" s="104" t="s">
        <v>197</v>
      </c>
      <c r="B95" s="95" t="s">
        <v>207</v>
      </c>
      <c r="C95" s="96"/>
      <c r="D95" s="96"/>
      <c r="E95" s="97" t="e">
        <f t="shared" si="11"/>
        <v>#DIV/0!</v>
      </c>
      <c r="F95" s="96"/>
      <c r="G95" s="98"/>
      <c r="H95" s="99" t="e">
        <f>G95/F95*100</f>
        <v>#DIV/0!</v>
      </c>
      <c r="I95" s="100">
        <f t="shared" si="21"/>
        <v>0</v>
      </c>
      <c r="J95" s="101"/>
      <c r="K95" s="102">
        <f t="shared" si="14"/>
        <v>0</v>
      </c>
      <c r="L95" s="100">
        <f t="shared" si="22"/>
        <v>0</v>
      </c>
      <c r="M95" s="101"/>
      <c r="N95" s="102">
        <f t="shared" si="23"/>
        <v>0</v>
      </c>
      <c r="O95" s="103" t="e">
        <f t="shared" si="1"/>
        <v>#DIV/0!</v>
      </c>
    </row>
    <row r="96" spans="1:15" ht="60" hidden="1" x14ac:dyDescent="0.25">
      <c r="A96" s="104" t="s">
        <v>197</v>
      </c>
      <c r="B96" s="95" t="s">
        <v>208</v>
      </c>
      <c r="C96" s="96"/>
      <c r="D96" s="96"/>
      <c r="E96" s="97"/>
      <c r="F96" s="96"/>
      <c r="G96" s="98"/>
      <c r="H96" s="99"/>
      <c r="I96" s="100">
        <f t="shared" si="21"/>
        <v>0</v>
      </c>
      <c r="J96" s="101"/>
      <c r="K96" s="102">
        <f t="shared" ref="K96:K145" si="25">I96-J96</f>
        <v>0</v>
      </c>
      <c r="L96" s="100">
        <f t="shared" si="22"/>
        <v>0</v>
      </c>
      <c r="M96" s="101"/>
      <c r="N96" s="102">
        <f t="shared" si="23"/>
        <v>0</v>
      </c>
      <c r="O96" s="103" t="e">
        <f t="shared" si="1"/>
        <v>#DIV/0!</v>
      </c>
    </row>
    <row r="97" spans="1:15" ht="45" hidden="1" x14ac:dyDescent="0.25">
      <c r="A97" s="104" t="s">
        <v>197</v>
      </c>
      <c r="B97" s="95" t="s">
        <v>209</v>
      </c>
      <c r="C97" s="96"/>
      <c r="D97" s="96"/>
      <c r="E97" s="97"/>
      <c r="F97" s="96"/>
      <c r="G97" s="98"/>
      <c r="H97" s="99"/>
      <c r="I97" s="100">
        <f t="shared" si="21"/>
        <v>0</v>
      </c>
      <c r="J97" s="101"/>
      <c r="K97" s="102">
        <f t="shared" si="25"/>
        <v>0</v>
      </c>
      <c r="L97" s="100">
        <f t="shared" si="22"/>
        <v>0</v>
      </c>
      <c r="M97" s="101"/>
      <c r="N97" s="102">
        <f t="shared" si="23"/>
        <v>0</v>
      </c>
      <c r="O97" s="103" t="e">
        <f t="shared" si="1"/>
        <v>#DIV/0!</v>
      </c>
    </row>
    <row r="98" spans="1:15" ht="105" hidden="1" x14ac:dyDescent="0.25">
      <c r="A98" s="104" t="s">
        <v>197</v>
      </c>
      <c r="B98" s="122" t="s">
        <v>210</v>
      </c>
      <c r="C98" s="96"/>
      <c r="D98" s="96"/>
      <c r="E98" s="97"/>
      <c r="F98" s="96"/>
      <c r="G98" s="98"/>
      <c r="H98" s="99"/>
      <c r="I98" s="100">
        <f t="shared" si="21"/>
        <v>0</v>
      </c>
      <c r="J98" s="101"/>
      <c r="K98" s="102">
        <f t="shared" si="25"/>
        <v>0</v>
      </c>
      <c r="L98" s="100">
        <f t="shared" si="22"/>
        <v>0</v>
      </c>
      <c r="M98" s="101"/>
      <c r="N98" s="102">
        <f t="shared" si="23"/>
        <v>0</v>
      </c>
      <c r="O98" s="103" t="e">
        <f t="shared" si="1"/>
        <v>#DIV/0!</v>
      </c>
    </row>
    <row r="99" spans="1:15" ht="45" x14ac:dyDescent="0.25">
      <c r="A99" s="94" t="s">
        <v>197</v>
      </c>
      <c r="B99" s="95" t="s">
        <v>211</v>
      </c>
      <c r="C99" s="96"/>
      <c r="D99" s="96"/>
      <c r="E99" s="97"/>
      <c r="F99" s="96">
        <v>79494</v>
      </c>
      <c r="G99" s="98">
        <v>13819.4</v>
      </c>
      <c r="H99" s="99">
        <f>G99/F99*100</f>
        <v>17.384205097240045</v>
      </c>
      <c r="I99" s="100">
        <f t="shared" si="21"/>
        <v>79494</v>
      </c>
      <c r="J99" s="101"/>
      <c r="K99" s="102">
        <f t="shared" si="25"/>
        <v>79494</v>
      </c>
      <c r="L99" s="100">
        <f t="shared" si="22"/>
        <v>13819.4</v>
      </c>
      <c r="M99" s="101"/>
      <c r="N99" s="102">
        <f t="shared" si="23"/>
        <v>13819.4</v>
      </c>
      <c r="O99" s="103">
        <f t="shared" si="1"/>
        <v>17.384205097240045</v>
      </c>
    </row>
    <row r="100" spans="1:15" ht="37.5" customHeight="1" x14ac:dyDescent="0.25">
      <c r="A100" s="104" t="s">
        <v>212</v>
      </c>
      <c r="B100" s="95" t="s">
        <v>213</v>
      </c>
      <c r="C100" s="96">
        <v>46.6</v>
      </c>
      <c r="D100" s="96"/>
      <c r="E100" s="97">
        <f>D100/C100*100</f>
        <v>0</v>
      </c>
      <c r="F100" s="96">
        <v>0</v>
      </c>
      <c r="G100" s="98"/>
      <c r="H100" s="99">
        <v>0</v>
      </c>
      <c r="I100" s="100">
        <f t="shared" si="21"/>
        <v>46.6</v>
      </c>
      <c r="J100" s="101"/>
      <c r="K100" s="102">
        <f t="shared" si="25"/>
        <v>46.6</v>
      </c>
      <c r="L100" s="100">
        <f t="shared" si="22"/>
        <v>0</v>
      </c>
      <c r="M100" s="101"/>
      <c r="N100" s="102">
        <f t="shared" si="23"/>
        <v>0</v>
      </c>
      <c r="O100" s="123">
        <f t="shared" si="1"/>
        <v>0</v>
      </c>
    </row>
    <row r="101" spans="1:15" ht="39" customHeight="1" x14ac:dyDescent="0.25">
      <c r="A101" s="124" t="s">
        <v>214</v>
      </c>
      <c r="B101" s="125" t="s">
        <v>215</v>
      </c>
      <c r="C101" s="115">
        <f>C102</f>
        <v>6225.1</v>
      </c>
      <c r="D101" s="115">
        <f t="shared" ref="D101:N101" si="26">D102</f>
        <v>1487.5</v>
      </c>
      <c r="E101" s="106">
        <f t="shared" si="11"/>
        <v>23.895198470707296</v>
      </c>
      <c r="F101" s="115">
        <f t="shared" si="26"/>
        <v>4.4000000000000004</v>
      </c>
      <c r="G101" s="115">
        <f t="shared" si="26"/>
        <v>0</v>
      </c>
      <c r="H101" s="92">
        <f t="shared" si="26"/>
        <v>0</v>
      </c>
      <c r="I101" s="115">
        <f t="shared" si="26"/>
        <v>6229.5</v>
      </c>
      <c r="J101" s="115">
        <f t="shared" si="26"/>
        <v>4.4000000000000004</v>
      </c>
      <c r="K101" s="115">
        <f>K102</f>
        <v>6225.1</v>
      </c>
      <c r="L101" s="115">
        <f t="shared" si="26"/>
        <v>1487.5</v>
      </c>
      <c r="M101" s="115">
        <f t="shared" si="26"/>
        <v>0</v>
      </c>
      <c r="N101" s="115">
        <f t="shared" si="26"/>
        <v>1487.5</v>
      </c>
      <c r="O101" s="126">
        <f t="shared" si="1"/>
        <v>23.895198470707296</v>
      </c>
    </row>
    <row r="102" spans="1:15" ht="50.25" customHeight="1" x14ac:dyDescent="0.25">
      <c r="A102" s="104" t="s">
        <v>216</v>
      </c>
      <c r="B102" s="127" t="s">
        <v>217</v>
      </c>
      <c r="C102" s="98">
        <v>6225.1</v>
      </c>
      <c r="D102" s="98">
        <v>1487.5</v>
      </c>
      <c r="E102" s="97">
        <f t="shared" si="11"/>
        <v>23.895198470707296</v>
      </c>
      <c r="F102" s="98">
        <v>4.4000000000000004</v>
      </c>
      <c r="G102" s="98"/>
      <c r="H102" s="99">
        <f>G102/F102*100</f>
        <v>0</v>
      </c>
      <c r="I102" s="100">
        <f t="shared" si="21"/>
        <v>6229.5</v>
      </c>
      <c r="J102" s="101">
        <v>4.4000000000000004</v>
      </c>
      <c r="K102" s="102">
        <f>I102-J102</f>
        <v>6225.1</v>
      </c>
      <c r="L102" s="100">
        <f t="shared" si="22"/>
        <v>1487.5</v>
      </c>
      <c r="M102" s="101"/>
      <c r="N102" s="102">
        <f t="shared" si="23"/>
        <v>1487.5</v>
      </c>
      <c r="O102" s="103">
        <f t="shared" si="1"/>
        <v>23.895198470707296</v>
      </c>
    </row>
    <row r="103" spans="1:15" x14ac:dyDescent="0.25">
      <c r="A103" s="89" t="s">
        <v>218</v>
      </c>
      <c r="B103" s="90" t="s">
        <v>219</v>
      </c>
      <c r="C103" s="91">
        <f>SUM(C104:C113)</f>
        <v>2092921.4000000001</v>
      </c>
      <c r="D103" s="91">
        <f>SUM(D104:D113)</f>
        <v>813614.3</v>
      </c>
      <c r="E103" s="91">
        <f>D103/C103*100</f>
        <v>38.874575031819155</v>
      </c>
      <c r="F103" s="115">
        <f>F104+F106+F107+F112+F113</f>
        <v>0</v>
      </c>
      <c r="G103" s="115">
        <f>SUM(G104:G113)</f>
        <v>0</v>
      </c>
      <c r="H103" s="92">
        <v>0</v>
      </c>
      <c r="I103" s="91">
        <f t="shared" ref="I103:N103" si="27">SUM(I104:I113)</f>
        <v>2092921.4000000001</v>
      </c>
      <c r="J103" s="91">
        <f t="shared" si="27"/>
        <v>0</v>
      </c>
      <c r="K103" s="91">
        <f>SUM(K104:K113)</f>
        <v>2092921.4000000001</v>
      </c>
      <c r="L103" s="91">
        <f t="shared" si="27"/>
        <v>813614.3</v>
      </c>
      <c r="M103" s="91">
        <f t="shared" si="27"/>
        <v>0</v>
      </c>
      <c r="N103" s="91">
        <f t="shared" si="27"/>
        <v>813614.3</v>
      </c>
      <c r="O103" s="93">
        <f t="shared" si="1"/>
        <v>38.874575031819155</v>
      </c>
    </row>
    <row r="104" spans="1:15" ht="24" customHeight="1" x14ac:dyDescent="0.25">
      <c r="A104" s="94" t="s">
        <v>220</v>
      </c>
      <c r="B104" s="95" t="s">
        <v>221</v>
      </c>
      <c r="C104" s="96">
        <v>388819.4</v>
      </c>
      <c r="D104" s="96">
        <v>197720.6</v>
      </c>
      <c r="E104" s="97">
        <f t="shared" si="11"/>
        <v>50.851526441324694</v>
      </c>
      <c r="F104" s="98">
        <v>0</v>
      </c>
      <c r="G104" s="98">
        <v>0</v>
      </c>
      <c r="H104" s="99">
        <v>0</v>
      </c>
      <c r="I104" s="100">
        <f t="shared" si="21"/>
        <v>388819.4</v>
      </c>
      <c r="J104" s="101"/>
      <c r="K104" s="102">
        <f t="shared" si="25"/>
        <v>388819.4</v>
      </c>
      <c r="L104" s="100">
        <f t="shared" si="22"/>
        <v>197720.6</v>
      </c>
      <c r="M104" s="101"/>
      <c r="N104" s="102">
        <f t="shared" si="23"/>
        <v>197720.6</v>
      </c>
      <c r="O104" s="103">
        <f t="shared" si="1"/>
        <v>50.851526441324694</v>
      </c>
    </row>
    <row r="105" spans="1:15" ht="68.25" customHeight="1" x14ac:dyDescent="0.25">
      <c r="A105" s="94" t="s">
        <v>220</v>
      </c>
      <c r="B105" s="95" t="s">
        <v>222</v>
      </c>
      <c r="C105" s="96">
        <v>30</v>
      </c>
      <c r="D105" s="96">
        <v>30</v>
      </c>
      <c r="E105" s="97">
        <f t="shared" si="11"/>
        <v>100</v>
      </c>
      <c r="F105" s="98">
        <v>0</v>
      </c>
      <c r="G105" s="98">
        <v>0</v>
      </c>
      <c r="H105" s="99">
        <v>0</v>
      </c>
      <c r="I105" s="100">
        <f t="shared" si="21"/>
        <v>30</v>
      </c>
      <c r="J105" s="101"/>
      <c r="K105" s="102">
        <f t="shared" si="25"/>
        <v>30</v>
      </c>
      <c r="L105" s="100">
        <f t="shared" si="22"/>
        <v>30</v>
      </c>
      <c r="M105" s="101"/>
      <c r="N105" s="102">
        <f t="shared" si="23"/>
        <v>30</v>
      </c>
      <c r="O105" s="103">
        <f t="shared" si="1"/>
        <v>100</v>
      </c>
    </row>
    <row r="106" spans="1:15" ht="18" customHeight="1" x14ac:dyDescent="0.25">
      <c r="A106" s="94" t="s">
        <v>223</v>
      </c>
      <c r="B106" s="121" t="s">
        <v>224</v>
      </c>
      <c r="C106" s="96">
        <v>1367308</v>
      </c>
      <c r="D106" s="96">
        <v>484272.6</v>
      </c>
      <c r="E106" s="96">
        <f t="shared" si="11"/>
        <v>35.417959962203099</v>
      </c>
      <c r="F106" s="98">
        <v>0</v>
      </c>
      <c r="G106" s="98">
        <v>0</v>
      </c>
      <c r="H106" s="98">
        <v>0</v>
      </c>
      <c r="I106" s="100">
        <f t="shared" si="21"/>
        <v>1367308</v>
      </c>
      <c r="J106" s="101"/>
      <c r="K106" s="102">
        <f t="shared" si="25"/>
        <v>1367308</v>
      </c>
      <c r="L106" s="100">
        <f t="shared" si="22"/>
        <v>484272.6</v>
      </c>
      <c r="M106" s="101"/>
      <c r="N106" s="102">
        <f t="shared" si="23"/>
        <v>484272.6</v>
      </c>
      <c r="O106" s="128">
        <f t="shared" si="1"/>
        <v>35.417959962203099</v>
      </c>
    </row>
    <row r="107" spans="1:15" ht="36" customHeight="1" x14ac:dyDescent="0.25">
      <c r="A107" s="94" t="s">
        <v>223</v>
      </c>
      <c r="B107" s="95" t="s">
        <v>225</v>
      </c>
      <c r="C107" s="96">
        <v>89349.1</v>
      </c>
      <c r="D107" s="96">
        <v>17498.099999999999</v>
      </c>
      <c r="E107" s="97">
        <f t="shared" si="11"/>
        <v>19.583968948763893</v>
      </c>
      <c r="F107" s="98">
        <v>0</v>
      </c>
      <c r="G107" s="98">
        <v>0</v>
      </c>
      <c r="H107" s="99">
        <v>0</v>
      </c>
      <c r="I107" s="100">
        <f t="shared" si="21"/>
        <v>89349.1</v>
      </c>
      <c r="J107" s="101"/>
      <c r="K107" s="102">
        <f t="shared" si="25"/>
        <v>89349.1</v>
      </c>
      <c r="L107" s="100">
        <f t="shared" si="22"/>
        <v>17498.099999999999</v>
      </c>
      <c r="M107" s="101"/>
      <c r="N107" s="102">
        <f t="shared" si="23"/>
        <v>17498.099999999999</v>
      </c>
      <c r="O107" s="103">
        <f t="shared" si="1"/>
        <v>19.583968948763893</v>
      </c>
    </row>
    <row r="108" spans="1:15" ht="120" x14ac:dyDescent="0.25">
      <c r="A108" s="94" t="s">
        <v>223</v>
      </c>
      <c r="B108" s="95" t="s">
        <v>226</v>
      </c>
      <c r="C108" s="96">
        <v>22134.400000000001</v>
      </c>
      <c r="D108" s="96">
        <v>4253.3</v>
      </c>
      <c r="E108" s="97">
        <f t="shared" si="11"/>
        <v>19.215790805262397</v>
      </c>
      <c r="F108" s="98"/>
      <c r="G108" s="98"/>
      <c r="H108" s="99"/>
      <c r="I108" s="100">
        <f t="shared" si="21"/>
        <v>22134.400000000001</v>
      </c>
      <c r="J108" s="101"/>
      <c r="K108" s="102">
        <f t="shared" si="25"/>
        <v>22134.400000000001</v>
      </c>
      <c r="L108" s="100">
        <f t="shared" si="22"/>
        <v>4253.3</v>
      </c>
      <c r="M108" s="101"/>
      <c r="N108" s="102">
        <f t="shared" si="23"/>
        <v>4253.3</v>
      </c>
      <c r="O108" s="103">
        <f t="shared" si="1"/>
        <v>19.215790805262397</v>
      </c>
    </row>
    <row r="109" spans="1:15" ht="150" hidden="1" x14ac:dyDescent="0.25">
      <c r="A109" s="94" t="s">
        <v>223</v>
      </c>
      <c r="B109" s="95" t="s">
        <v>227</v>
      </c>
      <c r="C109" s="96"/>
      <c r="D109" s="96"/>
      <c r="E109" s="97" t="e">
        <f t="shared" si="11"/>
        <v>#DIV/0!</v>
      </c>
      <c r="F109" s="98"/>
      <c r="G109" s="98"/>
      <c r="H109" s="99"/>
      <c r="I109" s="100">
        <f t="shared" si="21"/>
        <v>0</v>
      </c>
      <c r="J109" s="101"/>
      <c r="K109" s="102">
        <f t="shared" si="25"/>
        <v>0</v>
      </c>
      <c r="L109" s="100">
        <f t="shared" si="22"/>
        <v>0</v>
      </c>
      <c r="M109" s="101"/>
      <c r="N109" s="102">
        <f t="shared" si="23"/>
        <v>0</v>
      </c>
      <c r="O109" s="103" t="e">
        <f t="shared" si="1"/>
        <v>#DIV/0!</v>
      </c>
    </row>
    <row r="110" spans="1:15" ht="180" x14ac:dyDescent="0.25">
      <c r="A110" s="94" t="s">
        <v>223</v>
      </c>
      <c r="B110" s="95" t="s">
        <v>228</v>
      </c>
      <c r="C110" s="96"/>
      <c r="D110" s="96"/>
      <c r="E110" s="97"/>
      <c r="F110" s="98">
        <v>0</v>
      </c>
      <c r="G110" s="98">
        <v>0</v>
      </c>
      <c r="H110" s="99">
        <v>0</v>
      </c>
      <c r="I110" s="100">
        <f t="shared" si="21"/>
        <v>0</v>
      </c>
      <c r="J110" s="101"/>
      <c r="K110" s="102">
        <f t="shared" si="25"/>
        <v>0</v>
      </c>
      <c r="L110" s="100">
        <f t="shared" si="22"/>
        <v>0</v>
      </c>
      <c r="M110" s="101"/>
      <c r="N110" s="102">
        <f t="shared" si="23"/>
        <v>0</v>
      </c>
      <c r="O110" s="103"/>
    </row>
    <row r="111" spans="1:15" ht="41.25" customHeight="1" x14ac:dyDescent="0.25">
      <c r="A111" s="94" t="s">
        <v>229</v>
      </c>
      <c r="B111" s="95" t="s">
        <v>230</v>
      </c>
      <c r="C111" s="96">
        <v>145549.6</v>
      </c>
      <c r="D111" s="96">
        <v>87299.4</v>
      </c>
      <c r="E111" s="97">
        <f t="shared" si="11"/>
        <v>59.979141131270708</v>
      </c>
      <c r="F111" s="98"/>
      <c r="G111" s="98"/>
      <c r="H111" s="99"/>
      <c r="I111" s="100">
        <f t="shared" si="21"/>
        <v>145549.6</v>
      </c>
      <c r="J111" s="101"/>
      <c r="K111" s="102">
        <f t="shared" si="25"/>
        <v>145549.6</v>
      </c>
      <c r="L111" s="100">
        <f t="shared" si="22"/>
        <v>87299.4</v>
      </c>
      <c r="M111" s="101"/>
      <c r="N111" s="102">
        <f t="shared" si="23"/>
        <v>87299.4</v>
      </c>
      <c r="O111" s="103">
        <f t="shared" si="1"/>
        <v>59.979141131270708</v>
      </c>
    </row>
    <row r="112" spans="1:15" ht="39" customHeight="1" x14ac:dyDescent="0.25">
      <c r="A112" s="94" t="s">
        <v>231</v>
      </c>
      <c r="B112" s="95" t="s">
        <v>232</v>
      </c>
      <c r="C112" s="96">
        <v>26860.799999999999</v>
      </c>
      <c r="D112" s="96">
        <v>3894.4</v>
      </c>
      <c r="E112" s="97">
        <f t="shared" si="11"/>
        <v>14.49845127472004</v>
      </c>
      <c r="F112" s="98"/>
      <c r="G112" s="98"/>
      <c r="H112" s="99"/>
      <c r="I112" s="100">
        <f t="shared" si="21"/>
        <v>26860.799999999999</v>
      </c>
      <c r="J112" s="101"/>
      <c r="K112" s="102">
        <f t="shared" si="25"/>
        <v>26860.799999999999</v>
      </c>
      <c r="L112" s="100">
        <f t="shared" si="22"/>
        <v>3894.4</v>
      </c>
      <c r="M112" s="101"/>
      <c r="N112" s="102">
        <f t="shared" si="23"/>
        <v>3894.4</v>
      </c>
      <c r="O112" s="103">
        <f t="shared" si="1"/>
        <v>14.49845127472004</v>
      </c>
    </row>
    <row r="113" spans="1:15" ht="30.75" customHeight="1" x14ac:dyDescent="0.25">
      <c r="A113" s="94" t="s">
        <v>233</v>
      </c>
      <c r="B113" s="95" t="s">
        <v>234</v>
      </c>
      <c r="C113" s="96">
        <v>52870.1</v>
      </c>
      <c r="D113" s="96">
        <v>18645.900000000001</v>
      </c>
      <c r="E113" s="97">
        <f t="shared" si="11"/>
        <v>35.267381752635238</v>
      </c>
      <c r="F113" s="98">
        <v>0</v>
      </c>
      <c r="G113" s="98"/>
      <c r="H113" s="99">
        <v>0</v>
      </c>
      <c r="I113" s="100">
        <f t="shared" si="21"/>
        <v>52870.1</v>
      </c>
      <c r="J113" s="101"/>
      <c r="K113" s="102">
        <f t="shared" si="25"/>
        <v>52870.1</v>
      </c>
      <c r="L113" s="100">
        <f t="shared" si="22"/>
        <v>18645.900000000001</v>
      </c>
      <c r="M113" s="101"/>
      <c r="N113" s="102">
        <f t="shared" si="23"/>
        <v>18645.900000000001</v>
      </c>
      <c r="O113" s="103">
        <f t="shared" si="1"/>
        <v>35.267381752635238</v>
      </c>
    </row>
    <row r="114" spans="1:15" ht="24.75" customHeight="1" x14ac:dyDescent="0.25">
      <c r="A114" s="89" t="s">
        <v>235</v>
      </c>
      <c r="B114" s="90" t="s">
        <v>236</v>
      </c>
      <c r="C114" s="91">
        <f>SUM(C115:C118)</f>
        <v>84501.5</v>
      </c>
      <c r="D114" s="91">
        <f>SUM(D115:D118)</f>
        <v>38891.600000000006</v>
      </c>
      <c r="E114" s="91">
        <f>D114/C114*100</f>
        <v>46.02474512286765</v>
      </c>
      <c r="F114" s="115">
        <f>SUM(F115:F118)</f>
        <v>117102.9</v>
      </c>
      <c r="G114" s="115">
        <f>SUM(G115:G118)</f>
        <v>44499.4</v>
      </c>
      <c r="H114" s="92">
        <f>G114/F114*100</f>
        <v>38.000254477045402</v>
      </c>
      <c r="I114" s="115">
        <f t="shared" ref="I114:N114" si="28">SUM(I115:I118)</f>
        <v>201604.4</v>
      </c>
      <c r="J114" s="115">
        <f t="shared" si="28"/>
        <v>17253.5</v>
      </c>
      <c r="K114" s="115">
        <f>SUM(K115:K118)</f>
        <v>184350.9</v>
      </c>
      <c r="L114" s="115">
        <f t="shared" si="28"/>
        <v>83391</v>
      </c>
      <c r="M114" s="115">
        <f t="shared" si="28"/>
        <v>4050.9</v>
      </c>
      <c r="N114" s="115">
        <f t="shared" si="28"/>
        <v>79340.099999999991</v>
      </c>
      <c r="O114" s="93">
        <f t="shared" si="1"/>
        <v>43.037544161704659</v>
      </c>
    </row>
    <row r="115" spans="1:15" ht="20.25" customHeight="1" x14ac:dyDescent="0.25">
      <c r="A115" s="94" t="s">
        <v>237</v>
      </c>
      <c r="B115" s="95" t="s">
        <v>238</v>
      </c>
      <c r="C115" s="96">
        <v>71859.100000000006</v>
      </c>
      <c r="D115" s="96">
        <v>31468.2</v>
      </c>
      <c r="E115" s="97">
        <f t="shared" si="11"/>
        <v>43.79153092649365</v>
      </c>
      <c r="F115" s="129">
        <v>114066</v>
      </c>
      <c r="G115" s="98">
        <v>43380</v>
      </c>
      <c r="H115" s="99">
        <f>G115/F115*100</f>
        <v>38.030613855136501</v>
      </c>
      <c r="I115" s="100">
        <f t="shared" si="21"/>
        <v>185925.1</v>
      </c>
      <c r="J115" s="101">
        <v>14033.5</v>
      </c>
      <c r="K115" s="102">
        <f>I115-J115</f>
        <v>171891.6</v>
      </c>
      <c r="L115" s="100">
        <f t="shared" si="22"/>
        <v>74848.2</v>
      </c>
      <c r="M115" s="101">
        <v>3151.3</v>
      </c>
      <c r="N115" s="102">
        <f t="shared" si="23"/>
        <v>71696.899999999994</v>
      </c>
      <c r="O115" s="103">
        <f t="shared" si="1"/>
        <v>41.710531521028365</v>
      </c>
    </row>
    <row r="116" spans="1:15" ht="58.5" customHeight="1" x14ac:dyDescent="0.25">
      <c r="A116" s="119" t="s">
        <v>237</v>
      </c>
      <c r="B116" s="120" t="s">
        <v>239</v>
      </c>
      <c r="C116" s="96">
        <v>704.4</v>
      </c>
      <c r="D116" s="96">
        <v>617.4</v>
      </c>
      <c r="E116" s="97">
        <f t="shared" si="11"/>
        <v>87.649063032367962</v>
      </c>
      <c r="F116" s="98">
        <v>126.9</v>
      </c>
      <c r="G116" s="98">
        <v>97.8</v>
      </c>
      <c r="H116" s="99">
        <f>G116/F116*100</f>
        <v>77.068557919621739</v>
      </c>
      <c r="I116" s="100">
        <f t="shared" si="21"/>
        <v>831.3</v>
      </c>
      <c r="J116" s="101">
        <v>124.5</v>
      </c>
      <c r="K116" s="102">
        <f t="shared" si="25"/>
        <v>706.8</v>
      </c>
      <c r="L116" s="100">
        <f t="shared" si="22"/>
        <v>715.19999999999993</v>
      </c>
      <c r="M116" s="101">
        <v>124.5</v>
      </c>
      <c r="N116" s="102">
        <f t="shared" si="23"/>
        <v>590.69999999999993</v>
      </c>
      <c r="O116" s="103">
        <f>N116/K116*100</f>
        <v>83.573853989813244</v>
      </c>
    </row>
    <row r="117" spans="1:15" ht="22.5" customHeight="1" x14ac:dyDescent="0.25">
      <c r="A117" s="94" t="s">
        <v>240</v>
      </c>
      <c r="B117" s="95" t="s">
        <v>241</v>
      </c>
      <c r="C117" s="96">
        <v>100</v>
      </c>
      <c r="D117" s="96">
        <v>26</v>
      </c>
      <c r="E117" s="97">
        <f t="shared" si="11"/>
        <v>26</v>
      </c>
      <c r="F117" s="98"/>
      <c r="G117" s="98"/>
      <c r="H117" s="99" t="e">
        <f>G117/F117*100</f>
        <v>#DIV/0!</v>
      </c>
      <c r="I117" s="100">
        <f t="shared" si="21"/>
        <v>100</v>
      </c>
      <c r="J117" s="101"/>
      <c r="K117" s="102">
        <f t="shared" si="25"/>
        <v>100</v>
      </c>
      <c r="L117" s="100">
        <f t="shared" si="22"/>
        <v>26</v>
      </c>
      <c r="M117" s="101"/>
      <c r="N117" s="102">
        <f t="shared" si="23"/>
        <v>26</v>
      </c>
      <c r="O117" s="103">
        <f t="shared" ref="O117:O146" si="29">N117/K117*100</f>
        <v>26</v>
      </c>
    </row>
    <row r="118" spans="1:15" ht="38.25" customHeight="1" x14ac:dyDescent="0.25">
      <c r="A118" s="94" t="s">
        <v>242</v>
      </c>
      <c r="B118" s="95" t="s">
        <v>243</v>
      </c>
      <c r="C118" s="96">
        <v>11838</v>
      </c>
      <c r="D118" s="96">
        <v>6780</v>
      </c>
      <c r="E118" s="97">
        <f t="shared" si="11"/>
        <v>57.273188038520018</v>
      </c>
      <c r="F118" s="98">
        <v>2910</v>
      </c>
      <c r="G118" s="98">
        <v>1021.6</v>
      </c>
      <c r="H118" s="99">
        <f>G118/F118*100</f>
        <v>35.106529209621996</v>
      </c>
      <c r="I118" s="100">
        <f t="shared" si="21"/>
        <v>14748</v>
      </c>
      <c r="J118" s="101">
        <v>3095.5</v>
      </c>
      <c r="K118" s="102">
        <f t="shared" si="25"/>
        <v>11652.5</v>
      </c>
      <c r="L118" s="100">
        <f t="shared" si="22"/>
        <v>7801.6</v>
      </c>
      <c r="M118" s="101">
        <v>775.1</v>
      </c>
      <c r="N118" s="102">
        <f t="shared" si="23"/>
        <v>7026.5</v>
      </c>
      <c r="O118" s="103">
        <f t="shared" si="29"/>
        <v>60.300364728599007</v>
      </c>
    </row>
    <row r="119" spans="1:15" ht="21" customHeight="1" x14ac:dyDescent="0.25">
      <c r="A119" s="89" t="s">
        <v>244</v>
      </c>
      <c r="B119" s="90" t="s">
        <v>245</v>
      </c>
      <c r="C119" s="91">
        <f>SUM(C120:C122)</f>
        <v>2307.6999999999998</v>
      </c>
      <c r="D119" s="91">
        <f>SUM(D120:D122)</f>
        <v>0</v>
      </c>
      <c r="E119" s="91">
        <f>SUM(E122:E122)</f>
        <v>0</v>
      </c>
      <c r="F119" s="115">
        <f>F120+F121+F122</f>
        <v>0</v>
      </c>
      <c r="G119" s="115">
        <f>G120+G121+G122</f>
        <v>0</v>
      </c>
      <c r="H119" s="115"/>
      <c r="I119" s="115">
        <f t="shared" ref="I119:N119" si="30">I120+I121+I122</f>
        <v>2307.6999999999998</v>
      </c>
      <c r="J119" s="115">
        <f t="shared" si="30"/>
        <v>0</v>
      </c>
      <c r="K119" s="115">
        <f>K120+K121+K122</f>
        <v>2307.6999999999998</v>
      </c>
      <c r="L119" s="115">
        <f t="shared" si="30"/>
        <v>0</v>
      </c>
      <c r="M119" s="115">
        <f t="shared" si="30"/>
        <v>0</v>
      </c>
      <c r="N119" s="115">
        <f t="shared" si="30"/>
        <v>0</v>
      </c>
      <c r="O119" s="93">
        <f t="shared" si="29"/>
        <v>0</v>
      </c>
    </row>
    <row r="120" spans="1:15" ht="90" hidden="1" x14ac:dyDescent="0.25">
      <c r="A120" s="111" t="s">
        <v>246</v>
      </c>
      <c r="B120" s="121" t="s">
        <v>247</v>
      </c>
      <c r="C120" s="96"/>
      <c r="D120" s="96"/>
      <c r="E120" s="97" t="e">
        <f t="shared" si="11"/>
        <v>#DIV/0!</v>
      </c>
      <c r="F120" s="98"/>
      <c r="G120" s="98"/>
      <c r="H120" s="99" t="e">
        <f t="shared" ref="H120" si="31">G120/F120*100</f>
        <v>#DIV/0!</v>
      </c>
      <c r="I120" s="100">
        <f t="shared" si="21"/>
        <v>0</v>
      </c>
      <c r="J120" s="101"/>
      <c r="K120" s="102">
        <f>I120-J120</f>
        <v>0</v>
      </c>
      <c r="L120" s="100">
        <f t="shared" si="22"/>
        <v>0</v>
      </c>
      <c r="M120" s="101"/>
      <c r="N120" s="102">
        <f t="shared" si="23"/>
        <v>0</v>
      </c>
      <c r="O120" s="103" t="e">
        <f t="shared" si="29"/>
        <v>#DIV/0!</v>
      </c>
    </row>
    <row r="121" spans="1:15" ht="90" hidden="1" x14ac:dyDescent="0.25">
      <c r="A121" s="104" t="s">
        <v>248</v>
      </c>
      <c r="B121" s="120" t="s">
        <v>249</v>
      </c>
      <c r="C121" s="96"/>
      <c r="D121" s="96"/>
      <c r="E121" s="97" t="e">
        <f t="shared" si="11"/>
        <v>#DIV/0!</v>
      </c>
      <c r="F121" s="102"/>
      <c r="G121" s="102"/>
      <c r="H121" s="98"/>
      <c r="I121" s="100">
        <f t="shared" si="21"/>
        <v>0</v>
      </c>
      <c r="J121" s="101"/>
      <c r="K121" s="102">
        <f t="shared" si="25"/>
        <v>0</v>
      </c>
      <c r="L121" s="100">
        <f t="shared" si="22"/>
        <v>0</v>
      </c>
      <c r="M121" s="101"/>
      <c r="N121" s="102">
        <f>L121-M121</f>
        <v>0</v>
      </c>
      <c r="O121" s="103" t="e">
        <f t="shared" si="29"/>
        <v>#DIV/0!</v>
      </c>
    </row>
    <row r="122" spans="1:15" ht="59.25" customHeight="1" x14ac:dyDescent="0.25">
      <c r="A122" s="104" t="s">
        <v>248</v>
      </c>
      <c r="B122" s="120" t="s">
        <v>250</v>
      </c>
      <c r="C122" s="96">
        <v>2307.6999999999998</v>
      </c>
      <c r="D122" s="98"/>
      <c r="E122" s="97">
        <f t="shared" si="11"/>
        <v>0</v>
      </c>
      <c r="F122" s="98"/>
      <c r="G122" s="98"/>
      <c r="H122" s="99"/>
      <c r="I122" s="100">
        <f t="shared" si="21"/>
        <v>2307.6999999999998</v>
      </c>
      <c r="J122" s="101"/>
      <c r="K122" s="102">
        <f t="shared" si="25"/>
        <v>2307.6999999999998</v>
      </c>
      <c r="L122" s="100">
        <f t="shared" si="22"/>
        <v>0</v>
      </c>
      <c r="M122" s="101"/>
      <c r="N122" s="102">
        <f t="shared" si="23"/>
        <v>0</v>
      </c>
      <c r="O122" s="103">
        <f t="shared" si="29"/>
        <v>0</v>
      </c>
    </row>
    <row r="123" spans="1:15" ht="25.5" customHeight="1" x14ac:dyDescent="0.25">
      <c r="A123" s="89">
        <v>10</v>
      </c>
      <c r="B123" s="90" t="s">
        <v>251</v>
      </c>
      <c r="C123" s="91">
        <f>SUM(C124:C133)</f>
        <v>160860.59999999998</v>
      </c>
      <c r="D123" s="91">
        <f>SUM(D124:D133)</f>
        <v>48085.1</v>
      </c>
      <c r="E123" s="91">
        <f>D123/C123*100</f>
        <v>29.892403733418877</v>
      </c>
      <c r="F123" s="91">
        <f>SUM(F124:F133)</f>
        <v>780</v>
      </c>
      <c r="G123" s="91">
        <f>SUM(G124:G133)</f>
        <v>289</v>
      </c>
      <c r="H123" s="92">
        <f>G123/F123*100</f>
        <v>37.051282051282051</v>
      </c>
      <c r="I123" s="91">
        <f>SUM(I124:I133)</f>
        <v>161640.59999999998</v>
      </c>
      <c r="J123" s="91">
        <f t="shared" ref="J123:N123" si="32">SUM(J124:J133)</f>
        <v>0</v>
      </c>
      <c r="K123" s="91">
        <f>SUM(K124:K133)</f>
        <v>161640.59999999998</v>
      </c>
      <c r="L123" s="91">
        <f t="shared" si="32"/>
        <v>48374.1</v>
      </c>
      <c r="M123" s="91">
        <f t="shared" si="32"/>
        <v>0</v>
      </c>
      <c r="N123" s="91">
        <f t="shared" si="32"/>
        <v>48374.1</v>
      </c>
      <c r="O123" s="93">
        <f t="shared" si="29"/>
        <v>29.926949046217356</v>
      </c>
    </row>
    <row r="124" spans="1:15" ht="21.75" customHeight="1" x14ac:dyDescent="0.25">
      <c r="A124" s="104">
        <v>1001</v>
      </c>
      <c r="B124" s="95" t="s">
        <v>252</v>
      </c>
      <c r="C124" s="96">
        <v>4603.5</v>
      </c>
      <c r="D124" s="96">
        <v>1937.2</v>
      </c>
      <c r="E124" s="97">
        <f t="shared" si="11"/>
        <v>42.081025306831762</v>
      </c>
      <c r="F124" s="98">
        <v>780</v>
      </c>
      <c r="G124" s="98">
        <v>289</v>
      </c>
      <c r="H124" s="99">
        <f>G124/F124*100</f>
        <v>37.051282051282051</v>
      </c>
      <c r="I124" s="100">
        <f t="shared" si="21"/>
        <v>5383.5</v>
      </c>
      <c r="J124" s="101"/>
      <c r="K124" s="102">
        <f t="shared" si="25"/>
        <v>5383.5</v>
      </c>
      <c r="L124" s="100">
        <f t="shared" si="22"/>
        <v>2226.1999999999998</v>
      </c>
      <c r="M124" s="101"/>
      <c r="N124" s="102">
        <f t="shared" si="23"/>
        <v>2226.1999999999998</v>
      </c>
      <c r="O124" s="103">
        <f t="shared" si="29"/>
        <v>41.352280115166714</v>
      </c>
    </row>
    <row r="125" spans="1:15" ht="140.25" customHeight="1" x14ac:dyDescent="0.25">
      <c r="A125" s="104">
        <v>1003</v>
      </c>
      <c r="B125" s="120" t="s">
        <v>253</v>
      </c>
      <c r="C125" s="96">
        <v>1890</v>
      </c>
      <c r="D125" s="96"/>
      <c r="E125" s="97">
        <f t="shared" si="11"/>
        <v>0</v>
      </c>
      <c r="F125" s="98">
        <v>0</v>
      </c>
      <c r="G125" s="98">
        <v>0</v>
      </c>
      <c r="H125" s="99"/>
      <c r="I125" s="100">
        <f t="shared" si="21"/>
        <v>1890</v>
      </c>
      <c r="J125" s="101"/>
      <c r="K125" s="102">
        <f t="shared" si="25"/>
        <v>1890</v>
      </c>
      <c r="L125" s="100">
        <f t="shared" si="22"/>
        <v>0</v>
      </c>
      <c r="M125" s="101"/>
      <c r="N125" s="102">
        <f t="shared" si="23"/>
        <v>0</v>
      </c>
      <c r="O125" s="103">
        <f t="shared" si="29"/>
        <v>0</v>
      </c>
    </row>
    <row r="126" spans="1:15" ht="90" hidden="1" x14ac:dyDescent="0.25">
      <c r="A126" s="104" t="s">
        <v>254</v>
      </c>
      <c r="B126" s="120" t="s">
        <v>255</v>
      </c>
      <c r="C126" s="96"/>
      <c r="D126" s="96"/>
      <c r="E126" s="97" t="e">
        <f t="shared" si="11"/>
        <v>#DIV/0!</v>
      </c>
      <c r="F126" s="98"/>
      <c r="G126" s="98"/>
      <c r="H126" s="99"/>
      <c r="I126" s="100">
        <f t="shared" si="21"/>
        <v>0</v>
      </c>
      <c r="J126" s="101"/>
      <c r="K126" s="102">
        <f t="shared" si="25"/>
        <v>0</v>
      </c>
      <c r="L126" s="100">
        <f t="shared" si="22"/>
        <v>0</v>
      </c>
      <c r="M126" s="101"/>
      <c r="N126" s="102">
        <f t="shared" si="23"/>
        <v>0</v>
      </c>
      <c r="O126" s="103" t="e">
        <f t="shared" si="29"/>
        <v>#DIV/0!</v>
      </c>
    </row>
    <row r="127" spans="1:15" ht="105" hidden="1" x14ac:dyDescent="0.25">
      <c r="A127" s="104" t="s">
        <v>254</v>
      </c>
      <c r="B127" s="95" t="s">
        <v>256</v>
      </c>
      <c r="C127" s="96"/>
      <c r="D127" s="96"/>
      <c r="E127" s="97"/>
      <c r="F127" s="98"/>
      <c r="G127" s="98"/>
      <c r="H127" s="99"/>
      <c r="I127" s="100">
        <f t="shared" si="21"/>
        <v>0</v>
      </c>
      <c r="J127" s="101"/>
      <c r="K127" s="102">
        <f t="shared" si="25"/>
        <v>0</v>
      </c>
      <c r="L127" s="100">
        <f t="shared" si="22"/>
        <v>0</v>
      </c>
      <c r="M127" s="101"/>
      <c r="N127" s="102">
        <f t="shared" si="23"/>
        <v>0</v>
      </c>
      <c r="O127" s="103"/>
    </row>
    <row r="128" spans="1:15" ht="165" x14ac:dyDescent="0.25">
      <c r="A128" s="104">
        <v>1004</v>
      </c>
      <c r="B128" s="95" t="s">
        <v>257</v>
      </c>
      <c r="C128" s="96">
        <v>18895</v>
      </c>
      <c r="D128" s="96">
        <v>7083.9</v>
      </c>
      <c r="E128" s="97">
        <f t="shared" si="11"/>
        <v>37.490870600688012</v>
      </c>
      <c r="F128" s="98">
        <v>0</v>
      </c>
      <c r="G128" s="98">
        <v>0</v>
      </c>
      <c r="H128" s="99"/>
      <c r="I128" s="100">
        <f t="shared" si="21"/>
        <v>18895</v>
      </c>
      <c r="J128" s="101"/>
      <c r="K128" s="102">
        <f t="shared" si="25"/>
        <v>18895</v>
      </c>
      <c r="L128" s="100">
        <f t="shared" si="22"/>
        <v>7083.9</v>
      </c>
      <c r="M128" s="101"/>
      <c r="N128" s="102">
        <f t="shared" si="23"/>
        <v>7083.9</v>
      </c>
      <c r="O128" s="103">
        <f t="shared" si="29"/>
        <v>37.490870600688012</v>
      </c>
    </row>
    <row r="129" spans="1:15" ht="274.5" customHeight="1" x14ac:dyDescent="0.25">
      <c r="A129" s="104">
        <v>1004</v>
      </c>
      <c r="B129" s="95" t="s">
        <v>258</v>
      </c>
      <c r="C129" s="96">
        <v>81567.600000000006</v>
      </c>
      <c r="D129" s="96">
        <v>22312.400000000001</v>
      </c>
      <c r="E129" s="97">
        <f t="shared" ref="E129:E145" si="33">D129/C129*100</f>
        <v>27.354488792118438</v>
      </c>
      <c r="F129" s="98">
        <v>0</v>
      </c>
      <c r="G129" s="98">
        <v>0</v>
      </c>
      <c r="H129" s="99"/>
      <c r="I129" s="100">
        <f t="shared" si="21"/>
        <v>81567.600000000006</v>
      </c>
      <c r="J129" s="101"/>
      <c r="K129" s="102">
        <f t="shared" si="25"/>
        <v>81567.600000000006</v>
      </c>
      <c r="L129" s="100">
        <f t="shared" si="22"/>
        <v>22312.400000000001</v>
      </c>
      <c r="M129" s="101"/>
      <c r="N129" s="102">
        <f t="shared" si="23"/>
        <v>22312.400000000001</v>
      </c>
      <c r="O129" s="103">
        <f t="shared" si="29"/>
        <v>27.354488792118438</v>
      </c>
    </row>
    <row r="130" spans="1:15" ht="255.75" customHeight="1" x14ac:dyDescent="0.25">
      <c r="A130" s="104" t="s">
        <v>259</v>
      </c>
      <c r="B130" s="95" t="s">
        <v>260</v>
      </c>
      <c r="C130" s="96">
        <v>25842.799999999999</v>
      </c>
      <c r="D130" s="96">
        <v>11603.5</v>
      </c>
      <c r="E130" s="97">
        <f>D130/C130*100</f>
        <v>44.900320398718407</v>
      </c>
      <c r="F130" s="98">
        <v>0</v>
      </c>
      <c r="G130" s="98">
        <v>0</v>
      </c>
      <c r="H130" s="99"/>
      <c r="I130" s="100">
        <f t="shared" si="21"/>
        <v>25842.799999999999</v>
      </c>
      <c r="J130" s="101"/>
      <c r="K130" s="102">
        <f>I130-J130</f>
        <v>25842.799999999999</v>
      </c>
      <c r="L130" s="100">
        <f t="shared" si="22"/>
        <v>11603.5</v>
      </c>
      <c r="M130" s="101"/>
      <c r="N130" s="102">
        <f t="shared" si="23"/>
        <v>11603.5</v>
      </c>
      <c r="O130" s="103">
        <f>N130/K130*100</f>
        <v>44.900320398718407</v>
      </c>
    </row>
    <row r="131" spans="1:15" ht="51.75" customHeight="1" x14ac:dyDescent="0.25">
      <c r="A131" s="104" t="s">
        <v>259</v>
      </c>
      <c r="B131" s="95" t="s">
        <v>261</v>
      </c>
      <c r="C131" s="96">
        <v>7368.9</v>
      </c>
      <c r="D131" s="96"/>
      <c r="E131" s="97">
        <f>D131/C131*100</f>
        <v>0</v>
      </c>
      <c r="F131" s="98"/>
      <c r="G131" s="98"/>
      <c r="H131" s="99"/>
      <c r="I131" s="100">
        <f t="shared" si="21"/>
        <v>7368.9</v>
      </c>
      <c r="J131" s="101"/>
      <c r="K131" s="102">
        <f t="shared" si="25"/>
        <v>7368.9</v>
      </c>
      <c r="L131" s="100">
        <f t="shared" si="22"/>
        <v>0</v>
      </c>
      <c r="M131" s="101"/>
      <c r="N131" s="102">
        <f t="shared" si="23"/>
        <v>0</v>
      </c>
      <c r="O131" s="103">
        <f>N131/K131*100</f>
        <v>0</v>
      </c>
    </row>
    <row r="132" spans="1:15" ht="323.25" hidden="1" customHeight="1" x14ac:dyDescent="0.25">
      <c r="A132" s="104" t="s">
        <v>262</v>
      </c>
      <c r="B132" s="95" t="s">
        <v>263</v>
      </c>
      <c r="C132" s="96"/>
      <c r="D132" s="96"/>
      <c r="E132" s="97"/>
      <c r="F132" s="98"/>
      <c r="G132" s="98"/>
      <c r="H132" s="99" t="e">
        <f t="shared" ref="H132" si="34">G132/F132*100</f>
        <v>#DIV/0!</v>
      </c>
      <c r="I132" s="100">
        <f t="shared" si="21"/>
        <v>0</v>
      </c>
      <c r="J132" s="101"/>
      <c r="K132" s="102">
        <f t="shared" si="25"/>
        <v>0</v>
      </c>
      <c r="L132" s="100">
        <f t="shared" si="22"/>
        <v>0</v>
      </c>
      <c r="M132" s="101"/>
      <c r="N132" s="102">
        <f t="shared" si="23"/>
        <v>0</v>
      </c>
      <c r="O132" s="103" t="e">
        <f>N132/K132*100</f>
        <v>#DIV/0!</v>
      </c>
    </row>
    <row r="133" spans="1:15" ht="56.25" customHeight="1" x14ac:dyDescent="0.25">
      <c r="A133" s="104">
        <v>1006</v>
      </c>
      <c r="B133" s="95" t="s">
        <v>264</v>
      </c>
      <c r="C133" s="96">
        <v>20692.8</v>
      </c>
      <c r="D133" s="96">
        <v>5148.1000000000004</v>
      </c>
      <c r="E133" s="97">
        <f t="shared" si="33"/>
        <v>24.878701770664193</v>
      </c>
      <c r="F133" s="98">
        <v>0</v>
      </c>
      <c r="G133" s="98">
        <v>0</v>
      </c>
      <c r="H133" s="99"/>
      <c r="I133" s="100">
        <f t="shared" si="21"/>
        <v>20692.8</v>
      </c>
      <c r="J133" s="101"/>
      <c r="K133" s="102">
        <f t="shared" si="25"/>
        <v>20692.8</v>
      </c>
      <c r="L133" s="100">
        <f t="shared" si="22"/>
        <v>5148.1000000000004</v>
      </c>
      <c r="M133" s="101"/>
      <c r="N133" s="102">
        <f t="shared" si="23"/>
        <v>5148.1000000000004</v>
      </c>
      <c r="O133" s="103">
        <f t="shared" si="29"/>
        <v>24.878701770664193</v>
      </c>
    </row>
    <row r="134" spans="1:15" ht="33.75" customHeight="1" x14ac:dyDescent="0.25">
      <c r="A134" s="124">
        <v>1100</v>
      </c>
      <c r="B134" s="90" t="s">
        <v>265</v>
      </c>
      <c r="C134" s="91">
        <f>SUM(C135:C137)</f>
        <v>114561.90000000001</v>
      </c>
      <c r="D134" s="91">
        <f>SUM(D135:D137)</f>
        <v>56596.600000000006</v>
      </c>
      <c r="E134" s="91">
        <f>D134/C134*100</f>
        <v>49.402637351510407</v>
      </c>
      <c r="F134" s="115">
        <f>F135+F136</f>
        <v>44807.5</v>
      </c>
      <c r="G134" s="115">
        <f>G135+G136</f>
        <v>10620.3</v>
      </c>
      <c r="H134" s="92">
        <f>G134/F134*100</f>
        <v>23.702058807119343</v>
      </c>
      <c r="I134" s="115">
        <f t="shared" ref="I134:N134" si="35">I135+I136+I137</f>
        <v>159369.4</v>
      </c>
      <c r="J134" s="115">
        <f t="shared" si="35"/>
        <v>9352</v>
      </c>
      <c r="K134" s="115">
        <f>K135+K136+K137</f>
        <v>150017.4</v>
      </c>
      <c r="L134" s="115">
        <f t="shared" si="35"/>
        <v>67216.900000000009</v>
      </c>
      <c r="M134" s="115">
        <f t="shared" si="35"/>
        <v>246.7</v>
      </c>
      <c r="N134" s="115">
        <f t="shared" si="35"/>
        <v>66970.200000000012</v>
      </c>
      <c r="O134" s="93">
        <f t="shared" si="29"/>
        <v>44.641621571897673</v>
      </c>
    </row>
    <row r="135" spans="1:15" ht="22.5" customHeight="1" x14ac:dyDescent="0.25">
      <c r="A135" s="104">
        <v>1101</v>
      </c>
      <c r="B135" s="95" t="s">
        <v>266</v>
      </c>
      <c r="C135" s="96">
        <v>114029.1</v>
      </c>
      <c r="D135" s="96">
        <v>56173.8</v>
      </c>
      <c r="E135" s="97">
        <f t="shared" si="33"/>
        <v>49.26268820853624</v>
      </c>
      <c r="F135" s="98">
        <v>44807.5</v>
      </c>
      <c r="G135" s="98">
        <v>10620.3</v>
      </c>
      <c r="H135" s="99">
        <f>G135/F135*100</f>
        <v>23.702058807119343</v>
      </c>
      <c r="I135" s="100">
        <f t="shared" si="21"/>
        <v>158836.6</v>
      </c>
      <c r="J135" s="101">
        <v>9352</v>
      </c>
      <c r="K135" s="102">
        <f t="shared" si="25"/>
        <v>149484.6</v>
      </c>
      <c r="L135" s="100">
        <f t="shared" si="22"/>
        <v>66794.100000000006</v>
      </c>
      <c r="M135" s="101">
        <v>246.7</v>
      </c>
      <c r="N135" s="102">
        <f t="shared" si="23"/>
        <v>66547.400000000009</v>
      </c>
      <c r="O135" s="103">
        <f t="shared" si="29"/>
        <v>44.517896826830331</v>
      </c>
    </row>
    <row r="136" spans="1:15" ht="24" customHeight="1" x14ac:dyDescent="0.25">
      <c r="A136" s="104">
        <v>1102</v>
      </c>
      <c r="B136" s="95" t="s">
        <v>267</v>
      </c>
      <c r="C136" s="96">
        <v>165</v>
      </c>
      <c r="D136" s="96">
        <v>55</v>
      </c>
      <c r="E136" s="97">
        <f t="shared" si="33"/>
        <v>33.333333333333329</v>
      </c>
      <c r="F136" s="98"/>
      <c r="G136" s="98">
        <v>0</v>
      </c>
      <c r="H136" s="99"/>
      <c r="I136" s="100">
        <f t="shared" si="21"/>
        <v>165</v>
      </c>
      <c r="J136" s="101"/>
      <c r="K136" s="102">
        <f t="shared" si="25"/>
        <v>165</v>
      </c>
      <c r="L136" s="100">
        <f t="shared" si="22"/>
        <v>55</v>
      </c>
      <c r="M136" s="101"/>
      <c r="N136" s="102">
        <f t="shared" si="23"/>
        <v>55</v>
      </c>
      <c r="O136" s="103">
        <f t="shared" si="29"/>
        <v>33.333333333333329</v>
      </c>
    </row>
    <row r="137" spans="1:15" ht="28.5" customHeight="1" x14ac:dyDescent="0.25">
      <c r="A137" s="104" t="s">
        <v>268</v>
      </c>
      <c r="B137" s="95" t="s">
        <v>269</v>
      </c>
      <c r="C137" s="96">
        <v>367.8</v>
      </c>
      <c r="D137" s="96">
        <v>367.8</v>
      </c>
      <c r="E137" s="97">
        <f t="shared" si="33"/>
        <v>100</v>
      </c>
      <c r="F137" s="98"/>
      <c r="G137" s="98"/>
      <c r="H137" s="99"/>
      <c r="I137" s="100">
        <f t="shared" si="21"/>
        <v>367.8</v>
      </c>
      <c r="J137" s="101"/>
      <c r="K137" s="102">
        <f t="shared" si="25"/>
        <v>367.8</v>
      </c>
      <c r="L137" s="100">
        <f t="shared" si="22"/>
        <v>367.8</v>
      </c>
      <c r="M137" s="101"/>
      <c r="N137" s="102">
        <f t="shared" si="23"/>
        <v>367.8</v>
      </c>
      <c r="O137" s="103">
        <f t="shared" si="29"/>
        <v>100</v>
      </c>
    </row>
    <row r="138" spans="1:15" ht="34.5" customHeight="1" x14ac:dyDescent="0.25">
      <c r="A138" s="124">
        <v>1200</v>
      </c>
      <c r="B138" s="90" t="s">
        <v>270</v>
      </c>
      <c r="C138" s="91">
        <f>SUM(C139:C139)</f>
        <v>11681</v>
      </c>
      <c r="D138" s="91">
        <f>SUM(D139:D139)</f>
        <v>4376.2</v>
      </c>
      <c r="E138" s="106">
        <f>D138/C138*100</f>
        <v>37.464258197072162</v>
      </c>
      <c r="F138" s="91"/>
      <c r="G138" s="91"/>
      <c r="H138" s="92"/>
      <c r="I138" s="91">
        <f t="shared" ref="I138:N138" si="36">I139</f>
        <v>11681</v>
      </c>
      <c r="J138" s="91">
        <f t="shared" si="36"/>
        <v>0</v>
      </c>
      <c r="K138" s="91">
        <f>K139</f>
        <v>11681</v>
      </c>
      <c r="L138" s="91">
        <f t="shared" si="36"/>
        <v>4376.2</v>
      </c>
      <c r="M138" s="91">
        <f t="shared" si="36"/>
        <v>0</v>
      </c>
      <c r="N138" s="91">
        <f t="shared" si="36"/>
        <v>4376.2</v>
      </c>
      <c r="O138" s="107">
        <f t="shared" si="29"/>
        <v>37.464258197072162</v>
      </c>
    </row>
    <row r="139" spans="1:15" ht="51" customHeight="1" x14ac:dyDescent="0.25">
      <c r="A139" s="104" t="s">
        <v>271</v>
      </c>
      <c r="B139" s="95" t="s">
        <v>272</v>
      </c>
      <c r="C139" s="96">
        <v>11681</v>
      </c>
      <c r="D139" s="96">
        <v>4376.2</v>
      </c>
      <c r="E139" s="97">
        <f>D139/C139*100</f>
        <v>37.464258197072162</v>
      </c>
      <c r="F139" s="98"/>
      <c r="G139" s="98"/>
      <c r="H139" s="99"/>
      <c r="I139" s="100">
        <f t="shared" si="21"/>
        <v>11681</v>
      </c>
      <c r="J139" s="101">
        <v>0</v>
      </c>
      <c r="K139" s="102">
        <f t="shared" si="25"/>
        <v>11681</v>
      </c>
      <c r="L139" s="100">
        <f t="shared" si="22"/>
        <v>4376.2</v>
      </c>
      <c r="M139" s="101"/>
      <c r="N139" s="102">
        <f t="shared" si="23"/>
        <v>4376.2</v>
      </c>
      <c r="O139" s="103">
        <f>N139/K139*100</f>
        <v>37.464258197072162</v>
      </c>
    </row>
    <row r="140" spans="1:15" ht="54" customHeight="1" x14ac:dyDescent="0.25">
      <c r="A140" s="124">
        <v>1300</v>
      </c>
      <c r="B140" s="90" t="s">
        <v>273</v>
      </c>
      <c r="C140" s="91">
        <f t="shared" ref="C140:N140" si="37">C141</f>
        <v>30</v>
      </c>
      <c r="D140" s="91">
        <f t="shared" si="37"/>
        <v>4.4000000000000004</v>
      </c>
      <c r="E140" s="91">
        <f t="shared" si="37"/>
        <v>14.666666666666666</v>
      </c>
      <c r="F140" s="91">
        <f t="shared" si="37"/>
        <v>0</v>
      </c>
      <c r="G140" s="91">
        <f t="shared" si="37"/>
        <v>0</v>
      </c>
      <c r="H140" s="106">
        <f t="shared" si="37"/>
        <v>0</v>
      </c>
      <c r="I140" s="91">
        <f t="shared" si="37"/>
        <v>30</v>
      </c>
      <c r="J140" s="91">
        <f t="shared" si="37"/>
        <v>0</v>
      </c>
      <c r="K140" s="91">
        <f>K141</f>
        <v>30</v>
      </c>
      <c r="L140" s="91">
        <f t="shared" si="37"/>
        <v>4.4000000000000004</v>
      </c>
      <c r="M140" s="91">
        <f t="shared" si="37"/>
        <v>0</v>
      </c>
      <c r="N140" s="91">
        <f t="shared" si="37"/>
        <v>4.4000000000000004</v>
      </c>
      <c r="O140" s="107">
        <f t="shared" si="29"/>
        <v>14.666666666666666</v>
      </c>
    </row>
    <row r="141" spans="1:15" ht="58.5" customHeight="1" x14ac:dyDescent="0.25">
      <c r="A141" s="104">
        <v>1301</v>
      </c>
      <c r="B141" s="95" t="s">
        <v>274</v>
      </c>
      <c r="C141" s="96">
        <v>30</v>
      </c>
      <c r="D141" s="96">
        <v>4.4000000000000004</v>
      </c>
      <c r="E141" s="97">
        <f t="shared" si="33"/>
        <v>14.666666666666666</v>
      </c>
      <c r="F141" s="98"/>
      <c r="G141" s="98">
        <v>0</v>
      </c>
      <c r="H141" s="99">
        <v>0</v>
      </c>
      <c r="I141" s="100">
        <f t="shared" si="21"/>
        <v>30</v>
      </c>
      <c r="J141" s="101"/>
      <c r="K141" s="102">
        <f t="shared" si="25"/>
        <v>30</v>
      </c>
      <c r="L141" s="100">
        <f t="shared" si="22"/>
        <v>4.4000000000000004</v>
      </c>
      <c r="M141" s="130"/>
      <c r="N141" s="102">
        <f t="shared" si="23"/>
        <v>4.4000000000000004</v>
      </c>
      <c r="O141" s="103">
        <f t="shared" si="29"/>
        <v>14.666666666666666</v>
      </c>
    </row>
    <row r="142" spans="1:15" ht="36.75" customHeight="1" x14ac:dyDescent="0.25">
      <c r="A142" s="124">
        <v>1400</v>
      </c>
      <c r="B142" s="90" t="s">
        <v>275</v>
      </c>
      <c r="C142" s="91">
        <f>SUM(C143:C145)</f>
        <v>309933.40000000002</v>
      </c>
      <c r="D142" s="91">
        <f>SUM(D143:D145)</f>
        <v>137717.1</v>
      </c>
      <c r="E142" s="91">
        <f>D142/C142*100</f>
        <v>44.434417200598581</v>
      </c>
      <c r="F142" s="115">
        <f>F143+F144+F145</f>
        <v>0</v>
      </c>
      <c r="G142" s="115">
        <f>SUM(G143:G145)</f>
        <v>0</v>
      </c>
      <c r="H142" s="115"/>
      <c r="I142" s="115">
        <f t="shared" ref="I142:N142" si="38">I143+I144+I145</f>
        <v>309933.40000000002</v>
      </c>
      <c r="J142" s="115">
        <f t="shared" si="38"/>
        <v>309933.40000000002</v>
      </c>
      <c r="K142" s="115">
        <f>K143+K144+K145</f>
        <v>0</v>
      </c>
      <c r="L142" s="115">
        <f t="shared" si="38"/>
        <v>137717.1</v>
      </c>
      <c r="M142" s="115">
        <f t="shared" si="38"/>
        <v>137717.1</v>
      </c>
      <c r="N142" s="115">
        <f t="shared" si="38"/>
        <v>0</v>
      </c>
      <c r="O142" s="93">
        <v>0</v>
      </c>
    </row>
    <row r="143" spans="1:15" ht="70.5" customHeight="1" x14ac:dyDescent="0.25">
      <c r="A143" s="104">
        <v>1401</v>
      </c>
      <c r="B143" s="95" t="s">
        <v>276</v>
      </c>
      <c r="C143" s="96">
        <v>141776.5</v>
      </c>
      <c r="D143" s="96">
        <v>56710.6</v>
      </c>
      <c r="E143" s="97">
        <f t="shared" si="33"/>
        <v>40</v>
      </c>
      <c r="F143" s="98">
        <v>0</v>
      </c>
      <c r="G143" s="98">
        <v>0</v>
      </c>
      <c r="H143" s="99">
        <v>0</v>
      </c>
      <c r="I143" s="100">
        <f t="shared" si="21"/>
        <v>141776.5</v>
      </c>
      <c r="J143" s="101">
        <v>141776.5</v>
      </c>
      <c r="K143" s="102">
        <f t="shared" si="25"/>
        <v>0</v>
      </c>
      <c r="L143" s="100">
        <f t="shared" si="22"/>
        <v>56710.6</v>
      </c>
      <c r="M143" s="130">
        <v>56710.6</v>
      </c>
      <c r="N143" s="102">
        <f t="shared" si="23"/>
        <v>0</v>
      </c>
      <c r="O143" s="103">
        <v>0</v>
      </c>
    </row>
    <row r="144" spans="1:15" x14ac:dyDescent="0.25">
      <c r="A144" s="104">
        <v>1402</v>
      </c>
      <c r="B144" s="95" t="s">
        <v>277</v>
      </c>
      <c r="C144" s="96">
        <v>165656.9</v>
      </c>
      <c r="D144" s="96">
        <v>78506.5</v>
      </c>
      <c r="E144" s="97">
        <f t="shared" si="33"/>
        <v>47.391023253483553</v>
      </c>
      <c r="F144" s="98">
        <v>0</v>
      </c>
      <c r="G144" s="98">
        <v>0</v>
      </c>
      <c r="H144" s="99">
        <v>0</v>
      </c>
      <c r="I144" s="100">
        <f t="shared" si="21"/>
        <v>165656.9</v>
      </c>
      <c r="J144" s="101">
        <v>165656.9</v>
      </c>
      <c r="K144" s="102">
        <f t="shared" si="25"/>
        <v>0</v>
      </c>
      <c r="L144" s="100">
        <f t="shared" si="22"/>
        <v>78506.5</v>
      </c>
      <c r="M144" s="130">
        <v>78506.5</v>
      </c>
      <c r="N144" s="102">
        <f t="shared" si="23"/>
        <v>0</v>
      </c>
      <c r="O144" s="103">
        <v>0</v>
      </c>
    </row>
    <row r="145" spans="1:15" ht="40.5" customHeight="1" x14ac:dyDescent="0.25">
      <c r="A145" s="104">
        <v>1403</v>
      </c>
      <c r="B145" s="95" t="s">
        <v>278</v>
      </c>
      <c r="C145" s="96">
        <v>2500</v>
      </c>
      <c r="D145" s="96">
        <v>2500</v>
      </c>
      <c r="E145" s="97">
        <f t="shared" si="33"/>
        <v>100</v>
      </c>
      <c r="F145" s="98">
        <v>0</v>
      </c>
      <c r="G145" s="98">
        <v>0</v>
      </c>
      <c r="H145" s="99">
        <v>0</v>
      </c>
      <c r="I145" s="100">
        <f t="shared" si="21"/>
        <v>2500</v>
      </c>
      <c r="J145" s="101">
        <v>2500</v>
      </c>
      <c r="K145" s="102">
        <f t="shared" si="25"/>
        <v>0</v>
      </c>
      <c r="L145" s="100">
        <f t="shared" si="22"/>
        <v>2500</v>
      </c>
      <c r="M145" s="101">
        <v>2500</v>
      </c>
      <c r="N145" s="102">
        <f t="shared" si="23"/>
        <v>0</v>
      </c>
      <c r="O145" s="103">
        <v>0</v>
      </c>
    </row>
    <row r="146" spans="1:15" ht="15.75" thickBot="1" x14ac:dyDescent="0.3">
      <c r="A146" s="193" t="s">
        <v>279</v>
      </c>
      <c r="B146" s="194"/>
      <c r="C146" s="131">
        <f>C10+C19+C21+C26+C58+C101+C103+C114+C119+C123+C134+C138+C140+C142</f>
        <v>3893568.0000000005</v>
      </c>
      <c r="D146" s="131">
        <f>D142+D140+D138+D134+D123+D119+D114+D103+D101+D58+D26+D21+D19+D10</f>
        <v>1372133.1</v>
      </c>
      <c r="E146" s="131">
        <f>D146/C146*100</f>
        <v>35.241020575472163</v>
      </c>
      <c r="F146" s="131">
        <f>F10+F19+F21+F26+F58+F101+F103+F114+F119+F123+F134+F138+F140+F142</f>
        <v>729317.3</v>
      </c>
      <c r="G146" s="131">
        <f>G10+G19+G21+G26+G58+G101+G103+G114+G119+G123+G134+G138+G140+G142</f>
        <v>230111.49999999997</v>
      </c>
      <c r="H146" s="132">
        <f>G146/F146*100</f>
        <v>31.551630545442972</v>
      </c>
      <c r="I146" s="131"/>
      <c r="J146" s="131">
        <f>J10+J19+J21+J26+J58+J101+J103+J114+J119+J123+J134+J138+J140+J142</f>
        <v>490701</v>
      </c>
      <c r="K146" s="131">
        <f>K142+K140+K138+K134+K123+K119+K114+K103+K101+K58+K26+K21+K19+K10</f>
        <v>4132184.3</v>
      </c>
      <c r="L146" s="133"/>
      <c r="M146" s="131">
        <f>M10+M19+M21+M26+M58+M101+M103+M114+M119+M123+M134+M138+M140+M142</f>
        <v>163432.1</v>
      </c>
      <c r="N146" s="131">
        <f>N142+N140+N138+N134+N123+N119+N114+N103+N101+N58+N26+N21+N19+N10</f>
        <v>1438812.5000000002</v>
      </c>
      <c r="O146" s="134">
        <f t="shared" si="29"/>
        <v>34.819659423225637</v>
      </c>
    </row>
    <row r="147" spans="1:15" ht="15.75" customHeight="1" x14ac:dyDescent="0.25">
      <c r="A147" s="135"/>
      <c r="B147" s="136"/>
      <c r="C147" s="137"/>
      <c r="D147" s="77"/>
      <c r="E147" s="138"/>
      <c r="F147" s="79"/>
      <c r="G147" s="79"/>
      <c r="H147" s="80"/>
      <c r="I147" s="80"/>
      <c r="J147" s="80"/>
      <c r="K147" s="83"/>
      <c r="L147" s="79"/>
      <c r="M147" s="83"/>
      <c r="N147" s="83"/>
      <c r="O147" s="84"/>
    </row>
    <row r="148" spans="1:15" hidden="1" x14ac:dyDescent="0.25">
      <c r="A148" s="139"/>
      <c r="B148" s="140"/>
      <c r="C148" s="141">
        <v>3893568</v>
      </c>
      <c r="D148" s="141">
        <v>1372133.1</v>
      </c>
      <c r="E148" s="141"/>
      <c r="F148" s="141">
        <v>729317.3</v>
      </c>
      <c r="G148" s="141">
        <v>230111.5</v>
      </c>
      <c r="H148" s="141"/>
      <c r="I148" s="141"/>
      <c r="J148" s="141">
        <v>490701</v>
      </c>
      <c r="K148" s="141">
        <v>4132184.3</v>
      </c>
      <c r="L148" s="141"/>
      <c r="M148" s="141">
        <v>163432.1</v>
      </c>
      <c r="N148" s="141">
        <v>1438812.5</v>
      </c>
      <c r="O148" s="141"/>
    </row>
    <row r="149" spans="1:15" hidden="1" x14ac:dyDescent="0.25">
      <c r="A149" s="139"/>
      <c r="B149" s="140"/>
      <c r="C149" s="142">
        <f>C148-C146</f>
        <v>0</v>
      </c>
      <c r="D149" s="142">
        <f>D148-D146</f>
        <v>0</v>
      </c>
      <c r="E149" s="143"/>
      <c r="F149" s="144">
        <f>F146-F148</f>
        <v>0</v>
      </c>
      <c r="G149" s="145">
        <f>G146-G148</f>
        <v>0</v>
      </c>
      <c r="H149" s="145"/>
      <c r="I149" s="145"/>
      <c r="J149" s="146">
        <f>J146-J148</f>
        <v>0</v>
      </c>
      <c r="K149" s="146">
        <f>K146-K148</f>
        <v>0</v>
      </c>
      <c r="L149" s="146">
        <f t="shared" ref="L149:M149" si="39">L146-L148</f>
        <v>0</v>
      </c>
      <c r="M149" s="146">
        <f t="shared" si="39"/>
        <v>0</v>
      </c>
      <c r="N149" s="146">
        <f>N146-N148</f>
        <v>0</v>
      </c>
      <c r="O149" s="146"/>
    </row>
    <row r="150" spans="1:15" x14ac:dyDescent="0.25">
      <c r="A150" s="186" t="s">
        <v>280</v>
      </c>
      <c r="B150" s="186"/>
      <c r="C150" s="186"/>
      <c r="D150" s="147"/>
      <c r="E150" s="148"/>
      <c r="F150" s="147"/>
      <c r="G150" s="79"/>
      <c r="H150" s="80"/>
      <c r="I150" s="80"/>
      <c r="J150" s="80"/>
      <c r="K150" s="84"/>
      <c r="L150" s="80"/>
      <c r="M150" s="84"/>
      <c r="N150" s="83"/>
      <c r="O150" s="84"/>
    </row>
    <row r="151" spans="1:15" x14ac:dyDescent="0.25">
      <c r="A151" s="186" t="s">
        <v>281</v>
      </c>
      <c r="B151" s="186"/>
      <c r="C151" s="186"/>
      <c r="D151" s="149"/>
      <c r="E151" s="187" t="s">
        <v>282</v>
      </c>
      <c r="F151" s="187"/>
      <c r="G151" s="79"/>
      <c r="H151" s="80"/>
      <c r="I151" s="80"/>
      <c r="J151" s="80"/>
      <c r="K151" s="81"/>
      <c r="L151" s="82"/>
      <c r="M151" s="81"/>
      <c r="N151" s="83"/>
      <c r="O151" s="84"/>
    </row>
    <row r="152" spans="1:15" x14ac:dyDescent="0.25">
      <c r="A152" s="150"/>
      <c r="B152" s="151"/>
      <c r="C152" s="152"/>
      <c r="D152" s="153"/>
      <c r="E152" s="154"/>
      <c r="F152" s="155"/>
      <c r="G152" s="79"/>
      <c r="H152" s="80"/>
      <c r="I152" s="80"/>
      <c r="J152" s="80"/>
      <c r="K152" s="81"/>
      <c r="L152" s="82"/>
      <c r="M152" s="81"/>
      <c r="N152" s="83"/>
      <c r="O152" s="84"/>
    </row>
    <row r="153" spans="1:15" x14ac:dyDescent="0.25">
      <c r="A153" s="186" t="s">
        <v>283</v>
      </c>
      <c r="B153" s="186"/>
      <c r="C153" s="186"/>
      <c r="D153" s="156"/>
      <c r="E153" s="187" t="s">
        <v>284</v>
      </c>
      <c r="F153" s="187"/>
      <c r="G153" s="79"/>
      <c r="H153" s="80"/>
      <c r="I153" s="80"/>
      <c r="J153" s="80"/>
      <c r="K153" s="81"/>
      <c r="L153" s="82"/>
      <c r="M153" s="81"/>
      <c r="N153" s="83"/>
      <c r="O153" s="84"/>
    </row>
    <row r="154" spans="1:15" x14ac:dyDescent="0.25">
      <c r="A154" s="150"/>
      <c r="B154" s="157"/>
      <c r="C154" s="158"/>
      <c r="D154" s="159"/>
      <c r="E154" s="154"/>
      <c r="F154" s="155"/>
      <c r="G154" s="79"/>
      <c r="H154" s="80"/>
      <c r="I154" s="80"/>
      <c r="J154" s="80"/>
      <c r="K154" s="81"/>
      <c r="L154" s="82"/>
      <c r="M154" s="81"/>
      <c r="N154" s="83"/>
      <c r="O154" s="84"/>
    </row>
    <row r="155" spans="1:15" x14ac:dyDescent="0.25">
      <c r="A155" s="186" t="s">
        <v>285</v>
      </c>
      <c r="B155" s="186"/>
      <c r="C155" s="186"/>
      <c r="D155" s="156"/>
      <c r="E155" s="187" t="s">
        <v>286</v>
      </c>
      <c r="F155" s="187"/>
      <c r="G155" s="79"/>
      <c r="H155" s="80"/>
      <c r="I155" s="80"/>
      <c r="J155" s="80"/>
      <c r="K155" s="81"/>
      <c r="L155" s="82"/>
      <c r="M155" s="81"/>
      <c r="N155" s="83"/>
      <c r="O155" s="84"/>
    </row>
    <row r="156" spans="1:15" x14ac:dyDescent="0.25">
      <c r="A156" s="160"/>
      <c r="B156" s="161"/>
      <c r="C156" s="162"/>
      <c r="D156" s="147"/>
      <c r="E156" s="163"/>
      <c r="F156" s="147"/>
      <c r="G156" s="79"/>
      <c r="H156" s="80"/>
      <c r="I156" s="80"/>
      <c r="J156" s="80"/>
      <c r="K156" s="84"/>
      <c r="L156" s="80"/>
      <c r="M156" s="84"/>
      <c r="N156" s="83" t="s">
        <v>2</v>
      </c>
      <c r="O156" s="84"/>
    </row>
    <row r="157" spans="1:15" x14ac:dyDescent="0.25">
      <c r="A157" s="164"/>
      <c r="B157" s="164"/>
      <c r="C157" s="165" t="s">
        <v>287</v>
      </c>
      <c r="D157" s="166"/>
      <c r="E157" s="167" t="s">
        <v>288</v>
      </c>
      <c r="F157" s="168"/>
      <c r="G157" s="169"/>
      <c r="K157" t="s">
        <v>289</v>
      </c>
      <c r="L157" s="170"/>
      <c r="N157" s="169"/>
    </row>
  </sheetData>
  <mergeCells count="28">
    <mergeCell ref="A1:O1"/>
    <mergeCell ref="A3:A8"/>
    <mergeCell ref="B3:B5"/>
    <mergeCell ref="C3:E3"/>
    <mergeCell ref="F3:H3"/>
    <mergeCell ref="I3:O3"/>
    <mergeCell ref="C4:C5"/>
    <mergeCell ref="D4:D5"/>
    <mergeCell ref="E4:E5"/>
    <mergeCell ref="F4:F5"/>
    <mergeCell ref="A150:C150"/>
    <mergeCell ref="G4:G5"/>
    <mergeCell ref="H4:H5"/>
    <mergeCell ref="I4:I5"/>
    <mergeCell ref="J4:J5"/>
    <mergeCell ref="M4:M5"/>
    <mergeCell ref="N4:N5"/>
    <mergeCell ref="O4:O5"/>
    <mergeCell ref="B6:O8"/>
    <mergeCell ref="A146:B146"/>
    <mergeCell ref="K4:K5"/>
    <mergeCell ref="L4:L5"/>
    <mergeCell ref="A151:C151"/>
    <mergeCell ref="E151:F151"/>
    <mergeCell ref="A153:C153"/>
    <mergeCell ref="E153:F153"/>
    <mergeCell ref="A155:C155"/>
    <mergeCell ref="E155:F1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2021-08-06T09:30:45Z</dcterms:modified>
</cp:coreProperties>
</file>