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Доходы" sheetId="1" r:id="rId1"/>
    <sheet name="Расхо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1" i="2" l="1"/>
  <c r="N141" i="2" s="1"/>
  <c r="I141" i="2"/>
  <c r="K141" i="2" s="1"/>
  <c r="E141" i="2"/>
  <c r="N140" i="2"/>
  <c r="L140" i="2"/>
  <c r="K140" i="2"/>
  <c r="I140" i="2"/>
  <c r="E140" i="2"/>
  <c r="L139" i="2"/>
  <c r="K139" i="2"/>
  <c r="K138" i="2" s="1"/>
  <c r="I139" i="2"/>
  <c r="E139" i="2"/>
  <c r="M138" i="2"/>
  <c r="J138" i="2"/>
  <c r="G138" i="2"/>
  <c r="F138" i="2"/>
  <c r="D138" i="2"/>
  <c r="C138" i="2"/>
  <c r="L137" i="2"/>
  <c r="N137" i="2" s="1"/>
  <c r="K137" i="2"/>
  <c r="K136" i="2" s="1"/>
  <c r="I137" i="2"/>
  <c r="E137" i="2"/>
  <c r="E136" i="2" s="1"/>
  <c r="N136" i="2"/>
  <c r="M136" i="2"/>
  <c r="J136" i="2"/>
  <c r="I136" i="2"/>
  <c r="H136" i="2"/>
  <c r="G136" i="2"/>
  <c r="F136" i="2"/>
  <c r="D136" i="2"/>
  <c r="C136" i="2"/>
  <c r="L135" i="2"/>
  <c r="K135" i="2"/>
  <c r="K134" i="2" s="1"/>
  <c r="I135" i="2"/>
  <c r="E135" i="2"/>
  <c r="M134" i="2"/>
  <c r="J134" i="2"/>
  <c r="I134" i="2"/>
  <c r="D134" i="2"/>
  <c r="C134" i="2"/>
  <c r="L133" i="2"/>
  <c r="I133" i="2"/>
  <c r="K133" i="2" s="1"/>
  <c r="E133" i="2"/>
  <c r="L132" i="2"/>
  <c r="N132" i="2" s="1"/>
  <c r="I132" i="2"/>
  <c r="K132" i="2" s="1"/>
  <c r="E132" i="2"/>
  <c r="L131" i="2"/>
  <c r="N131" i="2" s="1"/>
  <c r="K131" i="2"/>
  <c r="K130" i="2" s="1"/>
  <c r="I131" i="2"/>
  <c r="I130" i="2" s="1"/>
  <c r="H131" i="2"/>
  <c r="E131" i="2"/>
  <c r="M130" i="2"/>
  <c r="J130" i="2"/>
  <c r="G130" i="2"/>
  <c r="F130" i="2"/>
  <c r="D130" i="2"/>
  <c r="E130" i="2" s="1"/>
  <c r="C130" i="2"/>
  <c r="L129" i="2"/>
  <c r="N129" i="2" s="1"/>
  <c r="K129" i="2"/>
  <c r="I129" i="2"/>
  <c r="E129" i="2"/>
  <c r="N128" i="2"/>
  <c r="O128" i="2" s="1"/>
  <c r="L128" i="2"/>
  <c r="I128" i="2"/>
  <c r="K128" i="2" s="1"/>
  <c r="H128" i="2"/>
  <c r="L127" i="2"/>
  <c r="N127" i="2" s="1"/>
  <c r="I127" i="2"/>
  <c r="K127" i="2" s="1"/>
  <c r="O127" i="2" s="1"/>
  <c r="E127" i="2"/>
  <c r="L126" i="2"/>
  <c r="N126" i="2" s="1"/>
  <c r="I126" i="2"/>
  <c r="K126" i="2" s="1"/>
  <c r="E126" i="2"/>
  <c r="L125" i="2"/>
  <c r="N125" i="2" s="1"/>
  <c r="K125" i="2"/>
  <c r="I125" i="2"/>
  <c r="E125" i="2"/>
  <c r="N124" i="2"/>
  <c r="O124" i="2" s="1"/>
  <c r="L124" i="2"/>
  <c r="I124" i="2"/>
  <c r="K124" i="2" s="1"/>
  <c r="E124" i="2"/>
  <c r="L123" i="2"/>
  <c r="N123" i="2" s="1"/>
  <c r="I123" i="2"/>
  <c r="K123" i="2" s="1"/>
  <c r="L122" i="2"/>
  <c r="N122" i="2" s="1"/>
  <c r="I122" i="2"/>
  <c r="K122" i="2" s="1"/>
  <c r="O122" i="2" s="1"/>
  <c r="E122" i="2"/>
  <c r="L121" i="2"/>
  <c r="N121" i="2" s="1"/>
  <c r="I121" i="2"/>
  <c r="K121" i="2" s="1"/>
  <c r="E121" i="2"/>
  <c r="L120" i="2"/>
  <c r="N120" i="2" s="1"/>
  <c r="K120" i="2"/>
  <c r="I120" i="2"/>
  <c r="H120" i="2"/>
  <c r="E120" i="2"/>
  <c r="M119" i="2"/>
  <c r="K119" i="2"/>
  <c r="J119" i="2"/>
  <c r="G119" i="2"/>
  <c r="F119" i="2"/>
  <c r="D119" i="2"/>
  <c r="C119" i="2"/>
  <c r="L118" i="2"/>
  <c r="I118" i="2"/>
  <c r="K118" i="2" s="1"/>
  <c r="E118" i="2"/>
  <c r="L117" i="2"/>
  <c r="N117" i="2" s="1"/>
  <c r="O117" i="2" s="1"/>
  <c r="I117" i="2"/>
  <c r="K117" i="2" s="1"/>
  <c r="E117" i="2"/>
  <c r="L116" i="2"/>
  <c r="N116" i="2" s="1"/>
  <c r="I116" i="2"/>
  <c r="I115" i="2" s="1"/>
  <c r="H116" i="2"/>
  <c r="E116" i="2"/>
  <c r="M115" i="2"/>
  <c r="J115" i="2"/>
  <c r="G115" i="2"/>
  <c r="F115" i="2"/>
  <c r="E115" i="2"/>
  <c r="D115" i="2"/>
  <c r="C115" i="2"/>
  <c r="N114" i="2"/>
  <c r="L114" i="2"/>
  <c r="I114" i="2"/>
  <c r="K114" i="2" s="1"/>
  <c r="H114" i="2"/>
  <c r="E114" i="2"/>
  <c r="L113" i="2"/>
  <c r="N113" i="2" s="1"/>
  <c r="I113" i="2"/>
  <c r="K113" i="2" s="1"/>
  <c r="H113" i="2"/>
  <c r="E113" i="2"/>
  <c r="L112" i="2"/>
  <c r="L110" i="2" s="1"/>
  <c r="K112" i="2"/>
  <c r="I112" i="2"/>
  <c r="H112" i="2"/>
  <c r="E112" i="2"/>
  <c r="L111" i="2"/>
  <c r="N111" i="2" s="1"/>
  <c r="I111" i="2"/>
  <c r="H111" i="2"/>
  <c r="E111" i="2"/>
  <c r="M110" i="2"/>
  <c r="J110" i="2"/>
  <c r="G110" i="2"/>
  <c r="F110" i="2"/>
  <c r="D110" i="2"/>
  <c r="E110" i="2" s="1"/>
  <c r="C110" i="2"/>
  <c r="L109" i="2"/>
  <c r="N109" i="2" s="1"/>
  <c r="K109" i="2"/>
  <c r="I109" i="2"/>
  <c r="E109" i="2"/>
  <c r="N108" i="2"/>
  <c r="O108" i="2" s="1"/>
  <c r="L108" i="2"/>
  <c r="I108" i="2"/>
  <c r="K108" i="2" s="1"/>
  <c r="E108" i="2"/>
  <c r="O107" i="2"/>
  <c r="L107" i="2"/>
  <c r="N107" i="2" s="1"/>
  <c r="I107" i="2"/>
  <c r="K107" i="2" s="1"/>
  <c r="E107" i="2"/>
  <c r="L106" i="2"/>
  <c r="N106" i="2" s="1"/>
  <c r="I106" i="2"/>
  <c r="I99" i="2" s="1"/>
  <c r="L105" i="2"/>
  <c r="N105" i="2" s="1"/>
  <c r="I105" i="2"/>
  <c r="K105" i="2" s="1"/>
  <c r="E105" i="2"/>
  <c r="L104" i="2"/>
  <c r="L99" i="2" s="1"/>
  <c r="I104" i="2"/>
  <c r="K104" i="2" s="1"/>
  <c r="L103" i="2"/>
  <c r="N103" i="2" s="1"/>
  <c r="K103" i="2"/>
  <c r="I103" i="2"/>
  <c r="E103" i="2"/>
  <c r="N102" i="2"/>
  <c r="O102" i="2" s="1"/>
  <c r="L102" i="2"/>
  <c r="I102" i="2"/>
  <c r="K102" i="2" s="1"/>
  <c r="E102" i="2"/>
  <c r="L101" i="2"/>
  <c r="N101" i="2" s="1"/>
  <c r="I101" i="2"/>
  <c r="K101" i="2" s="1"/>
  <c r="O101" i="2" s="1"/>
  <c r="E101" i="2"/>
  <c r="L100" i="2"/>
  <c r="N100" i="2" s="1"/>
  <c r="I100" i="2"/>
  <c r="K100" i="2" s="1"/>
  <c r="E100" i="2"/>
  <c r="M99" i="2"/>
  <c r="J99" i="2"/>
  <c r="G99" i="2"/>
  <c r="F99" i="2"/>
  <c r="D99" i="2"/>
  <c r="C99" i="2"/>
  <c r="L98" i="2"/>
  <c r="N98" i="2" s="1"/>
  <c r="I98" i="2"/>
  <c r="H98" i="2"/>
  <c r="E98" i="2"/>
  <c r="N97" i="2"/>
  <c r="M97" i="2"/>
  <c r="L97" i="2"/>
  <c r="J97" i="2"/>
  <c r="H97" i="2"/>
  <c r="G97" i="2"/>
  <c r="F97" i="2"/>
  <c r="D97" i="2"/>
  <c r="C97" i="2"/>
  <c r="L96" i="2"/>
  <c r="N96" i="2" s="1"/>
  <c r="K96" i="2"/>
  <c r="I96" i="2"/>
  <c r="E96" i="2"/>
  <c r="L95" i="2"/>
  <c r="N95" i="2" s="1"/>
  <c r="O95" i="2" s="1"/>
  <c r="I95" i="2"/>
  <c r="K95" i="2" s="1"/>
  <c r="H95" i="2"/>
  <c r="L94" i="2"/>
  <c r="N94" i="2" s="1"/>
  <c r="I94" i="2"/>
  <c r="K94" i="2" s="1"/>
  <c r="L93" i="2"/>
  <c r="N93" i="2" s="1"/>
  <c r="K93" i="2"/>
  <c r="I93" i="2"/>
  <c r="L92" i="2"/>
  <c r="N92" i="2" s="1"/>
  <c r="O92" i="2" s="1"/>
  <c r="I92" i="2"/>
  <c r="K92" i="2" s="1"/>
  <c r="N91" i="2"/>
  <c r="O91" i="2" s="1"/>
  <c r="L91" i="2"/>
  <c r="I91" i="2"/>
  <c r="K91" i="2" s="1"/>
  <c r="H91" i="2"/>
  <c r="E91" i="2"/>
  <c r="N90" i="2"/>
  <c r="O90" i="2" s="1"/>
  <c r="L90" i="2"/>
  <c r="I90" i="2"/>
  <c r="K90" i="2" s="1"/>
  <c r="H90" i="2"/>
  <c r="O89" i="2"/>
  <c r="L89" i="2"/>
  <c r="N89" i="2" s="1"/>
  <c r="I89" i="2"/>
  <c r="K89" i="2" s="1"/>
  <c r="H89" i="2"/>
  <c r="E89" i="2"/>
  <c r="L88" i="2"/>
  <c r="N88" i="2" s="1"/>
  <c r="I88" i="2"/>
  <c r="K88" i="2" s="1"/>
  <c r="H88" i="2"/>
  <c r="L87" i="2"/>
  <c r="N87" i="2" s="1"/>
  <c r="I87" i="2"/>
  <c r="K87" i="2" s="1"/>
  <c r="H87" i="2"/>
  <c r="N86" i="2"/>
  <c r="O86" i="2" s="1"/>
  <c r="L86" i="2"/>
  <c r="I86" i="2"/>
  <c r="K86" i="2" s="1"/>
  <c r="H86" i="2"/>
  <c r="E86" i="2"/>
  <c r="L85" i="2"/>
  <c r="N85" i="2" s="1"/>
  <c r="I85" i="2"/>
  <c r="K85" i="2" s="1"/>
  <c r="L84" i="2"/>
  <c r="N84" i="2" s="1"/>
  <c r="I84" i="2"/>
  <c r="K84" i="2" s="1"/>
  <c r="L83" i="2"/>
  <c r="N83" i="2" s="1"/>
  <c r="K83" i="2"/>
  <c r="I83" i="2"/>
  <c r="H83" i="2"/>
  <c r="E83" i="2"/>
  <c r="L82" i="2"/>
  <c r="N82" i="2" s="1"/>
  <c r="I82" i="2"/>
  <c r="K82" i="2" s="1"/>
  <c r="N81" i="2"/>
  <c r="L81" i="2"/>
  <c r="I81" i="2"/>
  <c r="K81" i="2" s="1"/>
  <c r="H81" i="2"/>
  <c r="L80" i="2"/>
  <c r="N80" i="2" s="1"/>
  <c r="K80" i="2"/>
  <c r="I80" i="2"/>
  <c r="E80" i="2"/>
  <c r="N79" i="2"/>
  <c r="L79" i="2"/>
  <c r="I79" i="2"/>
  <c r="K79" i="2" s="1"/>
  <c r="H79" i="2"/>
  <c r="N78" i="2"/>
  <c r="O78" i="2" s="1"/>
  <c r="L78" i="2"/>
  <c r="K78" i="2"/>
  <c r="I78" i="2"/>
  <c r="H78" i="2"/>
  <c r="L77" i="2"/>
  <c r="N77" i="2" s="1"/>
  <c r="I77" i="2"/>
  <c r="K77" i="2" s="1"/>
  <c r="N76" i="2"/>
  <c r="L76" i="2"/>
  <c r="K76" i="2"/>
  <c r="O76" i="2" s="1"/>
  <c r="I76" i="2"/>
  <c r="H76" i="2"/>
  <c r="L75" i="2"/>
  <c r="N75" i="2" s="1"/>
  <c r="K75" i="2"/>
  <c r="I75" i="2"/>
  <c r="L74" i="2"/>
  <c r="N74" i="2" s="1"/>
  <c r="I74" i="2"/>
  <c r="K74" i="2" s="1"/>
  <c r="N73" i="2"/>
  <c r="O73" i="2" s="1"/>
  <c r="L73" i="2"/>
  <c r="K73" i="2"/>
  <c r="I73" i="2"/>
  <c r="H73" i="2"/>
  <c r="E73" i="2"/>
  <c r="L72" i="2"/>
  <c r="N72" i="2" s="1"/>
  <c r="K72" i="2"/>
  <c r="I72" i="2"/>
  <c r="E72" i="2"/>
  <c r="N71" i="2"/>
  <c r="O71" i="2" s="1"/>
  <c r="L71" i="2"/>
  <c r="I71" i="2"/>
  <c r="K71" i="2" s="1"/>
  <c r="E71" i="2"/>
  <c r="O70" i="2"/>
  <c r="L70" i="2"/>
  <c r="N70" i="2" s="1"/>
  <c r="I70" i="2"/>
  <c r="K70" i="2" s="1"/>
  <c r="E70" i="2"/>
  <c r="L69" i="2"/>
  <c r="N69" i="2" s="1"/>
  <c r="I69" i="2"/>
  <c r="K69" i="2" s="1"/>
  <c r="H69" i="2"/>
  <c r="E69" i="2"/>
  <c r="L68" i="2"/>
  <c r="N68" i="2" s="1"/>
  <c r="O68" i="2" s="1"/>
  <c r="K68" i="2"/>
  <c r="I68" i="2"/>
  <c r="H68" i="2"/>
  <c r="E68" i="2"/>
  <c r="L67" i="2"/>
  <c r="N67" i="2" s="1"/>
  <c r="I67" i="2"/>
  <c r="K67" i="2" s="1"/>
  <c r="H67" i="2"/>
  <c r="E67" i="2"/>
  <c r="N66" i="2"/>
  <c r="O66" i="2" s="1"/>
  <c r="L66" i="2"/>
  <c r="I66" i="2"/>
  <c r="K66" i="2" s="1"/>
  <c r="H66" i="2"/>
  <c r="E66" i="2"/>
  <c r="N65" i="2"/>
  <c r="O65" i="2" s="1"/>
  <c r="L65" i="2"/>
  <c r="I65" i="2"/>
  <c r="K65" i="2" s="1"/>
  <c r="H65" i="2"/>
  <c r="O64" i="2"/>
  <c r="L64" i="2"/>
  <c r="N64" i="2" s="1"/>
  <c r="I64" i="2"/>
  <c r="K64" i="2" s="1"/>
  <c r="E64" i="2"/>
  <c r="O63" i="2"/>
  <c r="L63" i="2"/>
  <c r="N63" i="2" s="1"/>
  <c r="I63" i="2"/>
  <c r="K63" i="2" s="1"/>
  <c r="E63" i="2"/>
  <c r="L62" i="2"/>
  <c r="N62" i="2" s="1"/>
  <c r="I62" i="2"/>
  <c r="K62" i="2" s="1"/>
  <c r="E62" i="2"/>
  <c r="L61" i="2"/>
  <c r="N61" i="2" s="1"/>
  <c r="K61" i="2"/>
  <c r="I61" i="2"/>
  <c r="L60" i="2"/>
  <c r="N60" i="2" s="1"/>
  <c r="K60" i="2"/>
  <c r="I60" i="2"/>
  <c r="L59" i="2"/>
  <c r="N59" i="2" s="1"/>
  <c r="K59" i="2"/>
  <c r="I59" i="2"/>
  <c r="L58" i="2"/>
  <c r="N58" i="2" s="1"/>
  <c r="O58" i="2" s="1"/>
  <c r="I58" i="2"/>
  <c r="K58" i="2" s="1"/>
  <c r="E58" i="2"/>
  <c r="L57" i="2"/>
  <c r="I57" i="2"/>
  <c r="K57" i="2" s="1"/>
  <c r="E57" i="2"/>
  <c r="M56" i="2"/>
  <c r="J56" i="2"/>
  <c r="G56" i="2"/>
  <c r="F56" i="2"/>
  <c r="D56" i="2"/>
  <c r="C56" i="2"/>
  <c r="N55" i="2"/>
  <c r="O55" i="2" s="1"/>
  <c r="L55" i="2"/>
  <c r="I55" i="2"/>
  <c r="K55" i="2" s="1"/>
  <c r="H55" i="2"/>
  <c r="L54" i="2"/>
  <c r="N54" i="2" s="1"/>
  <c r="K54" i="2"/>
  <c r="I54" i="2"/>
  <c r="H54" i="2"/>
  <c r="L53" i="2"/>
  <c r="N53" i="2" s="1"/>
  <c r="O53" i="2" s="1"/>
  <c r="I53" i="2"/>
  <c r="K53" i="2" s="1"/>
  <c r="E53" i="2"/>
  <c r="L52" i="2"/>
  <c r="N52" i="2" s="1"/>
  <c r="O52" i="2" s="1"/>
  <c r="I52" i="2"/>
  <c r="K52" i="2" s="1"/>
  <c r="H52" i="2"/>
  <c r="E52" i="2"/>
  <c r="N51" i="2"/>
  <c r="O51" i="2" s="1"/>
  <c r="L51" i="2"/>
  <c r="I51" i="2"/>
  <c r="K51" i="2" s="1"/>
  <c r="H51" i="2"/>
  <c r="E51" i="2"/>
  <c r="L50" i="2"/>
  <c r="N50" i="2" s="1"/>
  <c r="O50" i="2" s="1"/>
  <c r="I50" i="2"/>
  <c r="K50" i="2" s="1"/>
  <c r="H50" i="2"/>
  <c r="E50" i="2"/>
  <c r="L49" i="2"/>
  <c r="N49" i="2" s="1"/>
  <c r="O49" i="2" s="1"/>
  <c r="K49" i="2"/>
  <c r="I49" i="2"/>
  <c r="H49" i="2"/>
  <c r="E49" i="2"/>
  <c r="L48" i="2"/>
  <c r="N48" i="2" s="1"/>
  <c r="I48" i="2"/>
  <c r="K48" i="2" s="1"/>
  <c r="H48" i="2"/>
  <c r="C48" i="2"/>
  <c r="L47" i="2"/>
  <c r="N47" i="2" s="1"/>
  <c r="I47" i="2"/>
  <c r="K47" i="2" s="1"/>
  <c r="H47" i="2"/>
  <c r="E47" i="2"/>
  <c r="N46" i="2"/>
  <c r="O46" i="2" s="1"/>
  <c r="L46" i="2"/>
  <c r="I46" i="2"/>
  <c r="K46" i="2" s="1"/>
  <c r="H46" i="2"/>
  <c r="E46" i="2"/>
  <c r="L45" i="2"/>
  <c r="N45" i="2" s="1"/>
  <c r="O45" i="2" s="1"/>
  <c r="I45" i="2"/>
  <c r="K45" i="2" s="1"/>
  <c r="H45" i="2"/>
  <c r="E45" i="2"/>
  <c r="L44" i="2"/>
  <c r="N44" i="2" s="1"/>
  <c r="O44" i="2" s="1"/>
  <c r="K44" i="2"/>
  <c r="I44" i="2"/>
  <c r="H44" i="2"/>
  <c r="E44" i="2"/>
  <c r="L43" i="2"/>
  <c r="N43" i="2" s="1"/>
  <c r="O43" i="2" s="1"/>
  <c r="I43" i="2"/>
  <c r="K43" i="2" s="1"/>
  <c r="H43" i="2"/>
  <c r="L42" i="2"/>
  <c r="N42" i="2" s="1"/>
  <c r="O42" i="2" s="1"/>
  <c r="I42" i="2"/>
  <c r="K42" i="2" s="1"/>
  <c r="H42" i="2"/>
  <c r="L41" i="2"/>
  <c r="N41" i="2" s="1"/>
  <c r="O41" i="2" s="1"/>
  <c r="K41" i="2"/>
  <c r="I41" i="2"/>
  <c r="H41" i="2"/>
  <c r="L40" i="2"/>
  <c r="N40" i="2" s="1"/>
  <c r="O40" i="2" s="1"/>
  <c r="I40" i="2"/>
  <c r="K40" i="2" s="1"/>
  <c r="H40" i="2"/>
  <c r="L39" i="2"/>
  <c r="N39" i="2" s="1"/>
  <c r="I39" i="2"/>
  <c r="K39" i="2" s="1"/>
  <c r="H39" i="2"/>
  <c r="N38" i="2"/>
  <c r="O38" i="2" s="1"/>
  <c r="L38" i="2"/>
  <c r="I38" i="2"/>
  <c r="K38" i="2" s="1"/>
  <c r="H38" i="2"/>
  <c r="E38" i="2"/>
  <c r="L37" i="2"/>
  <c r="N37" i="2" s="1"/>
  <c r="K37" i="2"/>
  <c r="I37" i="2"/>
  <c r="H37" i="2"/>
  <c r="N36" i="2"/>
  <c r="O36" i="2" s="1"/>
  <c r="L36" i="2"/>
  <c r="I36" i="2"/>
  <c r="K36" i="2" s="1"/>
  <c r="H36" i="2"/>
  <c r="L35" i="2"/>
  <c r="N35" i="2" s="1"/>
  <c r="K35" i="2"/>
  <c r="I35" i="2"/>
  <c r="H35" i="2"/>
  <c r="N34" i="2"/>
  <c r="O34" i="2" s="1"/>
  <c r="L34" i="2"/>
  <c r="I34" i="2"/>
  <c r="K34" i="2" s="1"/>
  <c r="H34" i="2"/>
  <c r="E34" i="2"/>
  <c r="N33" i="2"/>
  <c r="O33" i="2" s="1"/>
  <c r="L33" i="2"/>
  <c r="I33" i="2"/>
  <c r="K33" i="2" s="1"/>
  <c r="H33" i="2"/>
  <c r="E33" i="2"/>
  <c r="L32" i="2"/>
  <c r="N32" i="2" s="1"/>
  <c r="I32" i="2"/>
  <c r="K32" i="2" s="1"/>
  <c r="L31" i="2"/>
  <c r="N31" i="2" s="1"/>
  <c r="I31" i="2"/>
  <c r="K31" i="2" s="1"/>
  <c r="L30" i="2"/>
  <c r="N30" i="2" s="1"/>
  <c r="K30" i="2"/>
  <c r="I30" i="2"/>
  <c r="E30" i="2"/>
  <c r="N29" i="2"/>
  <c r="O29" i="2" s="1"/>
  <c r="L29" i="2"/>
  <c r="I29" i="2"/>
  <c r="K29" i="2" s="1"/>
  <c r="H29" i="2"/>
  <c r="E29" i="2"/>
  <c r="L28" i="2"/>
  <c r="N28" i="2" s="1"/>
  <c r="O28" i="2" s="1"/>
  <c r="I28" i="2"/>
  <c r="K28" i="2" s="1"/>
  <c r="E28" i="2"/>
  <c r="L27" i="2"/>
  <c r="N27" i="2" s="1"/>
  <c r="I27" i="2"/>
  <c r="K27" i="2" s="1"/>
  <c r="H27" i="2"/>
  <c r="E27" i="2"/>
  <c r="N26" i="2"/>
  <c r="L26" i="2"/>
  <c r="I26" i="2"/>
  <c r="K26" i="2" s="1"/>
  <c r="H26" i="2"/>
  <c r="E26" i="2"/>
  <c r="M25" i="2"/>
  <c r="J25" i="2"/>
  <c r="I25" i="2"/>
  <c r="G25" i="2"/>
  <c r="F25" i="2"/>
  <c r="D25" i="2"/>
  <c r="N24" i="2"/>
  <c r="L24" i="2"/>
  <c r="I24" i="2"/>
  <c r="H24" i="2"/>
  <c r="E24" i="2"/>
  <c r="L23" i="2"/>
  <c r="N23" i="2" s="1"/>
  <c r="O23" i="2" s="1"/>
  <c r="I23" i="2"/>
  <c r="K23" i="2" s="1"/>
  <c r="H23" i="2"/>
  <c r="E23" i="2"/>
  <c r="L22" i="2"/>
  <c r="N22" i="2" s="1"/>
  <c r="K22" i="2"/>
  <c r="I22" i="2"/>
  <c r="H22" i="2"/>
  <c r="E22" i="2"/>
  <c r="M21" i="2"/>
  <c r="J21" i="2"/>
  <c r="G21" i="2"/>
  <c r="H21" i="2" s="1"/>
  <c r="F21" i="2"/>
  <c r="D21" i="2"/>
  <c r="C21" i="2"/>
  <c r="L20" i="2"/>
  <c r="N20" i="2" s="1"/>
  <c r="K20" i="2"/>
  <c r="K19" i="2" s="1"/>
  <c r="I20" i="2"/>
  <c r="H20" i="2"/>
  <c r="E20" i="2"/>
  <c r="E19" i="2" s="1"/>
  <c r="M19" i="2"/>
  <c r="J19" i="2"/>
  <c r="I19" i="2"/>
  <c r="H19" i="2"/>
  <c r="G19" i="2"/>
  <c r="F19" i="2"/>
  <c r="D19" i="2"/>
  <c r="C19" i="2"/>
  <c r="L18" i="2"/>
  <c r="N18" i="2" s="1"/>
  <c r="K18" i="2"/>
  <c r="I18" i="2"/>
  <c r="H18" i="2"/>
  <c r="E18" i="2"/>
  <c r="L17" i="2"/>
  <c r="N17" i="2" s="1"/>
  <c r="I17" i="2"/>
  <c r="K17" i="2" s="1"/>
  <c r="O17" i="2" s="1"/>
  <c r="H17" i="2"/>
  <c r="E17" i="2"/>
  <c r="N16" i="2"/>
  <c r="O16" i="2" s="1"/>
  <c r="L16" i="2"/>
  <c r="I16" i="2"/>
  <c r="K16" i="2" s="1"/>
  <c r="H16" i="2"/>
  <c r="L15" i="2"/>
  <c r="N15" i="2" s="1"/>
  <c r="K15" i="2"/>
  <c r="I15" i="2"/>
  <c r="E15" i="2"/>
  <c r="N14" i="2"/>
  <c r="O14" i="2" s="1"/>
  <c r="L14" i="2"/>
  <c r="I14" i="2"/>
  <c r="K14" i="2" s="1"/>
  <c r="E14" i="2"/>
  <c r="L13" i="2"/>
  <c r="N13" i="2" s="1"/>
  <c r="O13" i="2" s="1"/>
  <c r="K13" i="2"/>
  <c r="I13" i="2"/>
  <c r="H13" i="2"/>
  <c r="E13" i="2"/>
  <c r="L12" i="2"/>
  <c r="N12" i="2" s="1"/>
  <c r="I12" i="2"/>
  <c r="K12" i="2" s="1"/>
  <c r="E12" i="2"/>
  <c r="L11" i="2"/>
  <c r="N11" i="2" s="1"/>
  <c r="I11" i="2"/>
  <c r="K11" i="2" s="1"/>
  <c r="H11" i="2"/>
  <c r="E11" i="2"/>
  <c r="M10" i="2"/>
  <c r="L10" i="2"/>
  <c r="J10" i="2"/>
  <c r="H10" i="2"/>
  <c r="G10" i="2"/>
  <c r="F10" i="2"/>
  <c r="D10" i="2"/>
  <c r="E10" i="2" s="1"/>
  <c r="C10" i="2"/>
  <c r="I237" i="1"/>
  <c r="F236" i="1"/>
  <c r="E236" i="1"/>
  <c r="D236" i="1"/>
  <c r="J236" i="1" s="1"/>
  <c r="C236" i="1"/>
  <c r="J235" i="1"/>
  <c r="F235" i="1"/>
  <c r="E235" i="1"/>
  <c r="G235" i="1" s="1"/>
  <c r="D235" i="1"/>
  <c r="D233" i="1" s="1"/>
  <c r="C235" i="1"/>
  <c r="G234" i="1"/>
  <c r="E234" i="1"/>
  <c r="J234" i="1" s="1"/>
  <c r="D234" i="1"/>
  <c r="C234" i="1"/>
  <c r="C233" i="1" s="1"/>
  <c r="E232" i="1"/>
  <c r="D232" i="1"/>
  <c r="C232" i="1"/>
  <c r="I231" i="1"/>
  <c r="H231" i="1"/>
  <c r="E231" i="1"/>
  <c r="J231" i="1" s="1"/>
  <c r="D231" i="1"/>
  <c r="C231" i="1"/>
  <c r="F230" i="1"/>
  <c r="E230" i="1"/>
  <c r="K230" i="1" s="1"/>
  <c r="D230" i="1"/>
  <c r="J230" i="1" s="1"/>
  <c r="C230" i="1"/>
  <c r="G229" i="1"/>
  <c r="E229" i="1"/>
  <c r="J229" i="1" s="1"/>
  <c r="D229" i="1"/>
  <c r="C229" i="1"/>
  <c r="I228" i="1"/>
  <c r="H228" i="1"/>
  <c r="E228" i="1"/>
  <c r="K228" i="1" s="1"/>
  <c r="D228" i="1"/>
  <c r="J228" i="1" s="1"/>
  <c r="C228" i="1"/>
  <c r="G227" i="1"/>
  <c r="E227" i="1"/>
  <c r="J227" i="1" s="1"/>
  <c r="D227" i="1"/>
  <c r="C227" i="1"/>
  <c r="G226" i="1"/>
  <c r="F226" i="1"/>
  <c r="E226" i="1"/>
  <c r="K226" i="1" s="1"/>
  <c r="D226" i="1"/>
  <c r="J226" i="1" s="1"/>
  <c r="C226" i="1"/>
  <c r="K225" i="1"/>
  <c r="E225" i="1"/>
  <c r="F225" i="1" s="1"/>
  <c r="D225" i="1"/>
  <c r="C225" i="1"/>
  <c r="I224" i="1"/>
  <c r="H224" i="1"/>
  <c r="E224" i="1"/>
  <c r="K224" i="1" s="1"/>
  <c r="D224" i="1"/>
  <c r="J224" i="1" s="1"/>
  <c r="C224" i="1"/>
  <c r="G223" i="1"/>
  <c r="E223" i="1"/>
  <c r="J223" i="1" s="1"/>
  <c r="D223" i="1"/>
  <c r="C223" i="1"/>
  <c r="G222" i="1"/>
  <c r="F222" i="1"/>
  <c r="E222" i="1"/>
  <c r="K222" i="1" s="1"/>
  <c r="D222" i="1"/>
  <c r="J222" i="1" s="1"/>
  <c r="C222" i="1"/>
  <c r="K221" i="1"/>
  <c r="I221" i="1"/>
  <c r="H221" i="1"/>
  <c r="G221" i="1"/>
  <c r="F221" i="1"/>
  <c r="E221" i="1"/>
  <c r="J221" i="1" s="1"/>
  <c r="D221" i="1"/>
  <c r="C221" i="1"/>
  <c r="G220" i="1"/>
  <c r="F220" i="1"/>
  <c r="E220" i="1"/>
  <c r="K220" i="1" s="1"/>
  <c r="D220" i="1"/>
  <c r="C220" i="1"/>
  <c r="E219" i="1"/>
  <c r="I216" i="1"/>
  <c r="E216" i="1"/>
  <c r="K214" i="1"/>
  <c r="J214" i="1"/>
  <c r="G214" i="1"/>
  <c r="F214" i="1"/>
  <c r="J213" i="1"/>
  <c r="F213" i="1"/>
  <c r="E213" i="1"/>
  <c r="K213" i="1" s="1"/>
  <c r="D213" i="1"/>
  <c r="D216" i="1" s="1"/>
  <c r="C213" i="1"/>
  <c r="F212" i="1"/>
  <c r="F203" i="1" s="1"/>
  <c r="F211" i="1"/>
  <c r="G210" i="1"/>
  <c r="F210" i="1"/>
  <c r="K209" i="1"/>
  <c r="J209" i="1"/>
  <c r="G209" i="1"/>
  <c r="F209" i="1"/>
  <c r="K208" i="1"/>
  <c r="J208" i="1"/>
  <c r="G208" i="1"/>
  <c r="F208" i="1"/>
  <c r="K207" i="1"/>
  <c r="J207" i="1"/>
  <c r="G207" i="1"/>
  <c r="F207" i="1"/>
  <c r="K206" i="1"/>
  <c r="F206" i="1"/>
  <c r="K205" i="1"/>
  <c r="J205" i="1"/>
  <c r="K204" i="1"/>
  <c r="J204" i="1"/>
  <c r="G204" i="1"/>
  <c r="F204" i="1"/>
  <c r="I203" i="1"/>
  <c r="H203" i="1"/>
  <c r="G203" i="1"/>
  <c r="E203" i="1"/>
  <c r="J203" i="1" s="1"/>
  <c r="D203" i="1"/>
  <c r="C203" i="1"/>
  <c r="C216" i="1" s="1"/>
  <c r="I200" i="1"/>
  <c r="C200" i="1"/>
  <c r="J198" i="1"/>
  <c r="K197" i="1"/>
  <c r="J197" i="1"/>
  <c r="G197" i="1"/>
  <c r="F197" i="1"/>
  <c r="E196" i="1"/>
  <c r="K196" i="1" s="1"/>
  <c r="D196" i="1"/>
  <c r="C196" i="1"/>
  <c r="F195" i="1"/>
  <c r="F194" i="1"/>
  <c r="J193" i="1"/>
  <c r="G193" i="1"/>
  <c r="F193" i="1"/>
  <c r="J192" i="1"/>
  <c r="G192" i="1"/>
  <c r="F192" i="1"/>
  <c r="K191" i="1"/>
  <c r="J191" i="1"/>
  <c r="G191" i="1"/>
  <c r="F191" i="1"/>
  <c r="K190" i="1"/>
  <c r="J190" i="1"/>
  <c r="G190" i="1"/>
  <c r="F190" i="1"/>
  <c r="K189" i="1"/>
  <c r="J189" i="1"/>
  <c r="G189" i="1"/>
  <c r="F189" i="1"/>
  <c r="K188" i="1"/>
  <c r="J188" i="1"/>
  <c r="K187" i="1"/>
  <c r="J187" i="1"/>
  <c r="K186" i="1"/>
  <c r="J186" i="1"/>
  <c r="G186" i="1"/>
  <c r="F186" i="1"/>
  <c r="G185" i="1"/>
  <c r="F185" i="1"/>
  <c r="E185" i="1"/>
  <c r="K185" i="1" s="1"/>
  <c r="D185" i="1"/>
  <c r="J185" i="1" s="1"/>
  <c r="C185" i="1"/>
  <c r="I182" i="1"/>
  <c r="D182" i="1"/>
  <c r="F181" i="1"/>
  <c r="K180" i="1"/>
  <c r="J180" i="1"/>
  <c r="G180" i="1"/>
  <c r="F180" i="1"/>
  <c r="G179" i="1"/>
  <c r="F179" i="1"/>
  <c r="E179" i="1"/>
  <c r="D179" i="1"/>
  <c r="J179" i="1" s="1"/>
  <c r="C179" i="1"/>
  <c r="J177" i="1"/>
  <c r="G177" i="1"/>
  <c r="G176" i="1"/>
  <c r="F176" i="1"/>
  <c r="J175" i="1"/>
  <c r="G175" i="1"/>
  <c r="F175" i="1"/>
  <c r="K174" i="1"/>
  <c r="J174" i="1"/>
  <c r="G174" i="1"/>
  <c r="F174" i="1"/>
  <c r="K173" i="1"/>
  <c r="J173" i="1"/>
  <c r="G173" i="1"/>
  <c r="F173" i="1"/>
  <c r="K172" i="1"/>
  <c r="J172" i="1"/>
  <c r="G172" i="1"/>
  <c r="F172" i="1"/>
  <c r="F168" i="1" s="1"/>
  <c r="J171" i="1"/>
  <c r="K170" i="1"/>
  <c r="J170" i="1"/>
  <c r="K169" i="1"/>
  <c r="J169" i="1"/>
  <c r="G169" i="1"/>
  <c r="G168" i="1" s="1"/>
  <c r="F169" i="1"/>
  <c r="I168" i="1"/>
  <c r="H168" i="1"/>
  <c r="E168" i="1"/>
  <c r="D168" i="1"/>
  <c r="C168" i="1"/>
  <c r="I165" i="1"/>
  <c r="E165" i="1"/>
  <c r="G165" i="1" s="1"/>
  <c r="J164" i="1"/>
  <c r="K163" i="1"/>
  <c r="J163" i="1"/>
  <c r="G163" i="1"/>
  <c r="F163" i="1"/>
  <c r="K162" i="1"/>
  <c r="E162" i="1"/>
  <c r="F162" i="1" s="1"/>
  <c r="D162" i="1"/>
  <c r="D165" i="1" s="1"/>
  <c r="C162" i="1"/>
  <c r="F160" i="1"/>
  <c r="G159" i="1"/>
  <c r="F159" i="1"/>
  <c r="J158" i="1"/>
  <c r="K157" i="1"/>
  <c r="J157" i="1"/>
  <c r="G157" i="1"/>
  <c r="F157" i="1"/>
  <c r="K156" i="1"/>
  <c r="J156" i="1"/>
  <c r="G156" i="1"/>
  <c r="F156" i="1"/>
  <c r="K155" i="1"/>
  <c r="J155" i="1"/>
  <c r="G155" i="1"/>
  <c r="F155" i="1"/>
  <c r="K154" i="1"/>
  <c r="J154" i="1"/>
  <c r="K153" i="1"/>
  <c r="J153" i="1"/>
  <c r="K152" i="1"/>
  <c r="J152" i="1"/>
  <c r="G152" i="1"/>
  <c r="F152" i="1"/>
  <c r="G151" i="1"/>
  <c r="F151" i="1"/>
  <c r="E151" i="1"/>
  <c r="D151" i="1"/>
  <c r="J151" i="1" s="1"/>
  <c r="C151" i="1"/>
  <c r="C165" i="1" s="1"/>
  <c r="I148" i="1"/>
  <c r="D148" i="1"/>
  <c r="J147" i="1"/>
  <c r="K146" i="1"/>
  <c r="J146" i="1"/>
  <c r="K145" i="1"/>
  <c r="J145" i="1"/>
  <c r="K144" i="1"/>
  <c r="J144" i="1"/>
  <c r="G144" i="1"/>
  <c r="F144" i="1"/>
  <c r="G143" i="1"/>
  <c r="F143" i="1"/>
  <c r="E143" i="1"/>
  <c r="D143" i="1"/>
  <c r="J143" i="1" s="1"/>
  <c r="C143" i="1"/>
  <c r="C148" i="1" s="1"/>
  <c r="G140" i="1"/>
  <c r="F140" i="1"/>
  <c r="G139" i="1"/>
  <c r="F139" i="1"/>
  <c r="K138" i="1"/>
  <c r="J138" i="1"/>
  <c r="G138" i="1"/>
  <c r="F138" i="1"/>
  <c r="K137" i="1"/>
  <c r="J137" i="1"/>
  <c r="G137" i="1"/>
  <c r="F137" i="1"/>
  <c r="K136" i="1"/>
  <c r="J136" i="1"/>
  <c r="G136" i="1"/>
  <c r="F136" i="1"/>
  <c r="K134" i="1"/>
  <c r="J134" i="1"/>
  <c r="K133" i="1"/>
  <c r="J133" i="1"/>
  <c r="G133" i="1"/>
  <c r="F133" i="1"/>
  <c r="J132" i="1"/>
  <c r="E132" i="1"/>
  <c r="F132" i="1" s="1"/>
  <c r="D132" i="1"/>
  <c r="C132" i="1"/>
  <c r="K132" i="1" s="1"/>
  <c r="I129" i="1"/>
  <c r="E129" i="1"/>
  <c r="K128" i="1"/>
  <c r="J128" i="1"/>
  <c r="G128" i="1"/>
  <c r="F128" i="1"/>
  <c r="F127" i="1" s="1"/>
  <c r="G127" i="1"/>
  <c r="E127" i="1"/>
  <c r="D127" i="1"/>
  <c r="D129" i="1" s="1"/>
  <c r="C127" i="1"/>
  <c r="C129" i="1" s="1"/>
  <c r="G124" i="1"/>
  <c r="F124" i="1"/>
  <c r="G123" i="1"/>
  <c r="F123" i="1"/>
  <c r="K122" i="1"/>
  <c r="J122" i="1"/>
  <c r="G122" i="1"/>
  <c r="F122" i="1"/>
  <c r="K121" i="1"/>
  <c r="J121" i="1"/>
  <c r="G121" i="1"/>
  <c r="F121" i="1"/>
  <c r="K120" i="1"/>
  <c r="J120" i="1"/>
  <c r="G120" i="1"/>
  <c r="F120" i="1"/>
  <c r="K119" i="1"/>
  <c r="J119" i="1"/>
  <c r="K118" i="1"/>
  <c r="J118" i="1"/>
  <c r="K117" i="1"/>
  <c r="J117" i="1"/>
  <c r="K116" i="1"/>
  <c r="J116" i="1"/>
  <c r="G116" i="1"/>
  <c r="F116" i="1"/>
  <c r="J115" i="1"/>
  <c r="E115" i="1"/>
  <c r="F115" i="1" s="1"/>
  <c r="D115" i="1"/>
  <c r="C115" i="1"/>
  <c r="K115" i="1" s="1"/>
  <c r="I112" i="1"/>
  <c r="E112" i="1"/>
  <c r="K110" i="1"/>
  <c r="J110" i="1"/>
  <c r="G110" i="1"/>
  <c r="G109" i="1"/>
  <c r="F109" i="1"/>
  <c r="F112" i="1" s="1"/>
  <c r="E109" i="1"/>
  <c r="J109" i="1" s="1"/>
  <c r="D109" i="1"/>
  <c r="C109" i="1"/>
  <c r="C112" i="1" s="1"/>
  <c r="G108" i="1"/>
  <c r="G107" i="1"/>
  <c r="G106" i="1"/>
  <c r="K105" i="1"/>
  <c r="J105" i="1"/>
  <c r="G105" i="1"/>
  <c r="K104" i="1"/>
  <c r="J104" i="1"/>
  <c r="G104" i="1"/>
  <c r="K103" i="1"/>
  <c r="J103" i="1"/>
  <c r="G103" i="1"/>
  <c r="K102" i="1"/>
  <c r="J102" i="1"/>
  <c r="K101" i="1"/>
  <c r="J101" i="1"/>
  <c r="K100" i="1"/>
  <c r="J100" i="1"/>
  <c r="G100" i="1"/>
  <c r="J99" i="1"/>
  <c r="E99" i="1"/>
  <c r="F99" i="1" s="1"/>
  <c r="D99" i="1"/>
  <c r="D112" i="1" s="1"/>
  <c r="C99" i="1"/>
  <c r="K99" i="1" s="1"/>
  <c r="I96" i="1"/>
  <c r="J95" i="1"/>
  <c r="F95" i="1"/>
  <c r="K94" i="1"/>
  <c r="J94" i="1"/>
  <c r="G94" i="1"/>
  <c r="F94" i="1"/>
  <c r="E93" i="1"/>
  <c r="G93" i="1" s="1"/>
  <c r="D93" i="1"/>
  <c r="D96" i="1" s="1"/>
  <c r="C93" i="1"/>
  <c r="K92" i="1"/>
  <c r="J92" i="1"/>
  <c r="J90" i="1"/>
  <c r="K89" i="1"/>
  <c r="J89" i="1"/>
  <c r="G89" i="1"/>
  <c r="F89" i="1"/>
  <c r="J88" i="1"/>
  <c r="G88" i="1"/>
  <c r="F88" i="1"/>
  <c r="K87" i="1"/>
  <c r="J87" i="1"/>
  <c r="G87" i="1"/>
  <c r="F87" i="1"/>
  <c r="K86" i="1"/>
  <c r="J86" i="1"/>
  <c r="K85" i="1"/>
  <c r="J85" i="1"/>
  <c r="G85" i="1"/>
  <c r="F85" i="1"/>
  <c r="K84" i="1"/>
  <c r="J84" i="1"/>
  <c r="K83" i="1"/>
  <c r="J83" i="1"/>
  <c r="K82" i="1"/>
  <c r="J82" i="1"/>
  <c r="G82" i="1"/>
  <c r="F82" i="1"/>
  <c r="J81" i="1"/>
  <c r="E81" i="1"/>
  <c r="F81" i="1" s="1"/>
  <c r="D81" i="1"/>
  <c r="C81" i="1"/>
  <c r="C96" i="1" s="1"/>
  <c r="I78" i="1"/>
  <c r="E78" i="1"/>
  <c r="J77" i="1"/>
  <c r="G77" i="1"/>
  <c r="F77" i="1"/>
  <c r="K76" i="1"/>
  <c r="J76" i="1"/>
  <c r="G76" i="1"/>
  <c r="F76" i="1"/>
  <c r="G75" i="1"/>
  <c r="F75" i="1"/>
  <c r="E75" i="1"/>
  <c r="J75" i="1" s="1"/>
  <c r="D75" i="1"/>
  <c r="C75" i="1"/>
  <c r="C78" i="1" s="1"/>
  <c r="J73" i="1"/>
  <c r="G73" i="1"/>
  <c r="G231" i="1" s="1"/>
  <c r="K72" i="1"/>
  <c r="J72" i="1"/>
  <c r="G72" i="1"/>
  <c r="G64" i="1" s="1"/>
  <c r="F72" i="1"/>
  <c r="G71" i="1"/>
  <c r="F71" i="1"/>
  <c r="K70" i="1"/>
  <c r="J70" i="1"/>
  <c r="G70" i="1"/>
  <c r="F70" i="1"/>
  <c r="K69" i="1"/>
  <c r="J69" i="1"/>
  <c r="G69" i="1"/>
  <c r="K68" i="1"/>
  <c r="J68" i="1"/>
  <c r="G68" i="1"/>
  <c r="F68" i="1"/>
  <c r="K67" i="1"/>
  <c r="J67" i="1"/>
  <c r="G67" i="1"/>
  <c r="F67" i="1"/>
  <c r="K66" i="1"/>
  <c r="J66" i="1"/>
  <c r="K65" i="1"/>
  <c r="J65" i="1"/>
  <c r="G65" i="1"/>
  <c r="F65" i="1"/>
  <c r="F64" i="1" s="1"/>
  <c r="I64" i="1"/>
  <c r="H64" i="1"/>
  <c r="E64" i="1"/>
  <c r="D64" i="1"/>
  <c r="D78" i="1" s="1"/>
  <c r="C64" i="1"/>
  <c r="J61" i="1"/>
  <c r="I61" i="1"/>
  <c r="E61" i="1"/>
  <c r="D61" i="1"/>
  <c r="K60" i="1"/>
  <c r="F60" i="1"/>
  <c r="J59" i="1"/>
  <c r="K58" i="1"/>
  <c r="J58" i="1"/>
  <c r="G58" i="1"/>
  <c r="F58" i="1"/>
  <c r="F57" i="1" s="1"/>
  <c r="I57" i="1"/>
  <c r="H57" i="1"/>
  <c r="G57" i="1"/>
  <c r="E57" i="1"/>
  <c r="D57" i="1"/>
  <c r="C57" i="1"/>
  <c r="C61" i="1" s="1"/>
  <c r="J55" i="1"/>
  <c r="F55" i="1"/>
  <c r="K54" i="1"/>
  <c r="J54" i="1"/>
  <c r="G54" i="1"/>
  <c r="F54" i="1"/>
  <c r="J53" i="1"/>
  <c r="K52" i="1"/>
  <c r="J52" i="1"/>
  <c r="G52" i="1"/>
  <c r="F52" i="1"/>
  <c r="J51" i="1"/>
  <c r="G51" i="1"/>
  <c r="K50" i="1"/>
  <c r="J50" i="1"/>
  <c r="G50" i="1"/>
  <c r="F50" i="1"/>
  <c r="K49" i="1"/>
  <c r="J49" i="1"/>
  <c r="G49" i="1"/>
  <c r="F49" i="1"/>
  <c r="K48" i="1"/>
  <c r="J48" i="1"/>
  <c r="K47" i="1"/>
  <c r="J47" i="1"/>
  <c r="G47" i="1"/>
  <c r="F47" i="1"/>
  <c r="G46" i="1"/>
  <c r="E46" i="1"/>
  <c r="J46" i="1" s="1"/>
  <c r="D46" i="1"/>
  <c r="C46" i="1"/>
  <c r="K46" i="1" s="1"/>
  <c r="I43" i="1"/>
  <c r="C43" i="1"/>
  <c r="J42" i="1"/>
  <c r="K41" i="1"/>
  <c r="J41" i="1"/>
  <c r="G41" i="1"/>
  <c r="F41" i="1"/>
  <c r="F40" i="1" s="1"/>
  <c r="E40" i="1"/>
  <c r="D40" i="1"/>
  <c r="C40" i="1"/>
  <c r="K37" i="1"/>
  <c r="J37" i="1"/>
  <c r="G37" i="1"/>
  <c r="F37" i="1"/>
  <c r="J36" i="1"/>
  <c r="G36" i="1"/>
  <c r="K35" i="1"/>
  <c r="J35" i="1"/>
  <c r="G35" i="1"/>
  <c r="F35" i="1"/>
  <c r="K34" i="1"/>
  <c r="J34" i="1"/>
  <c r="G34" i="1"/>
  <c r="F34" i="1"/>
  <c r="K33" i="1"/>
  <c r="J33" i="1"/>
  <c r="G33" i="1"/>
  <c r="F33" i="1"/>
  <c r="K32" i="1"/>
  <c r="J32" i="1"/>
  <c r="K31" i="1"/>
  <c r="J31" i="1"/>
  <c r="G31" i="1"/>
  <c r="F31" i="1"/>
  <c r="E30" i="1"/>
  <c r="G30" i="1" s="1"/>
  <c r="D30" i="1"/>
  <c r="C30" i="1"/>
  <c r="I27" i="1"/>
  <c r="J26" i="1"/>
  <c r="F26" i="1"/>
  <c r="F25" i="1"/>
  <c r="J24" i="1"/>
  <c r="G24" i="1"/>
  <c r="F24" i="1"/>
  <c r="K23" i="1"/>
  <c r="J23" i="1"/>
  <c r="G23" i="1"/>
  <c r="F23" i="1"/>
  <c r="E22" i="1"/>
  <c r="D22" i="1"/>
  <c r="C22" i="1"/>
  <c r="C27" i="1" s="1"/>
  <c r="G21" i="1"/>
  <c r="J20" i="1"/>
  <c r="G20" i="1"/>
  <c r="F20" i="1"/>
  <c r="K19" i="1"/>
  <c r="J19" i="1"/>
  <c r="G19" i="1"/>
  <c r="F19" i="1"/>
  <c r="K18" i="1"/>
  <c r="J18" i="1"/>
  <c r="G18" i="1"/>
  <c r="F18" i="1"/>
  <c r="K17" i="1"/>
  <c r="J17" i="1"/>
  <c r="G17" i="1"/>
  <c r="F17" i="1"/>
  <c r="K16" i="1"/>
  <c r="J16" i="1"/>
  <c r="G16" i="1"/>
  <c r="F16" i="1"/>
  <c r="K15" i="1"/>
  <c r="J15" i="1"/>
  <c r="G15" i="1"/>
  <c r="F15" i="1"/>
  <c r="K14" i="1"/>
  <c r="F14" i="1"/>
  <c r="K13" i="1"/>
  <c r="J13" i="1"/>
  <c r="G13" i="1"/>
  <c r="F13" i="1"/>
  <c r="F224" i="1" s="1"/>
  <c r="K12" i="1"/>
  <c r="J12" i="1"/>
  <c r="G12" i="1"/>
  <c r="F12" i="1"/>
  <c r="K11" i="1"/>
  <c r="J11" i="1"/>
  <c r="G11" i="1"/>
  <c r="F11" i="1"/>
  <c r="K10" i="1"/>
  <c r="J10" i="1"/>
  <c r="K9" i="1"/>
  <c r="J9" i="1"/>
  <c r="G9" i="1"/>
  <c r="F9" i="1"/>
  <c r="F8" i="1" s="1"/>
  <c r="K8" i="1"/>
  <c r="J8" i="1"/>
  <c r="E8" i="1"/>
  <c r="G8" i="1" s="1"/>
  <c r="D8" i="1"/>
  <c r="D27" i="1" s="1"/>
  <c r="C8" i="1"/>
  <c r="K106" i="2" l="1"/>
  <c r="N104" i="2"/>
  <c r="O93" i="2"/>
  <c r="O94" i="2"/>
  <c r="M142" i="2"/>
  <c r="M145" i="2" s="1"/>
  <c r="F142" i="2"/>
  <c r="F145" i="2" s="1"/>
  <c r="E56" i="2"/>
  <c r="G142" i="2"/>
  <c r="N10" i="2"/>
  <c r="O10" i="2" s="1"/>
  <c r="O11" i="2"/>
  <c r="N25" i="2"/>
  <c r="O25" i="2" s="1"/>
  <c r="O27" i="2"/>
  <c r="K56" i="2"/>
  <c r="O47" i="2"/>
  <c r="O48" i="2"/>
  <c r="O12" i="2"/>
  <c r="O39" i="2"/>
  <c r="O22" i="2"/>
  <c r="N21" i="2"/>
  <c r="K24" i="2"/>
  <c r="K21" i="2" s="1"/>
  <c r="I21" i="2"/>
  <c r="O62" i="2"/>
  <c r="O87" i="2"/>
  <c r="N119" i="2"/>
  <c r="O119" i="2" s="1"/>
  <c r="O120" i="2"/>
  <c r="N133" i="2"/>
  <c r="O133" i="2" s="1"/>
  <c r="L130" i="2"/>
  <c r="N135" i="2"/>
  <c r="L134" i="2"/>
  <c r="K10" i="2"/>
  <c r="O15" i="2"/>
  <c r="O18" i="2"/>
  <c r="O20" i="2"/>
  <c r="N19" i="2"/>
  <c r="O19" i="2" s="1"/>
  <c r="L21" i="2"/>
  <c r="O26" i="2"/>
  <c r="O30" i="2"/>
  <c r="O54" i="2"/>
  <c r="O69" i="2"/>
  <c r="O96" i="2"/>
  <c r="I97" i="2"/>
  <c r="K98" i="2"/>
  <c r="K99" i="2"/>
  <c r="K116" i="2"/>
  <c r="K115" i="2" s="1"/>
  <c r="N118" i="2"/>
  <c r="L115" i="2"/>
  <c r="L119" i="2"/>
  <c r="O131" i="2"/>
  <c r="O132" i="2"/>
  <c r="O136" i="2"/>
  <c r="O137" i="2"/>
  <c r="N139" i="2"/>
  <c r="N138" i="2" s="1"/>
  <c r="L138" i="2"/>
  <c r="I10" i="2"/>
  <c r="L19" i="2"/>
  <c r="K25" i="2"/>
  <c r="O35" i="2"/>
  <c r="E48" i="2"/>
  <c r="C25" i="2"/>
  <c r="E25" i="2" s="1"/>
  <c r="N57" i="2"/>
  <c r="L56" i="2"/>
  <c r="O72" i="2"/>
  <c r="O79" i="2"/>
  <c r="O80" i="2"/>
  <c r="O83" i="2"/>
  <c r="N99" i="2"/>
  <c r="O100" i="2"/>
  <c r="O105" i="2"/>
  <c r="O109" i="2"/>
  <c r="H110" i="2"/>
  <c r="I110" i="2"/>
  <c r="N112" i="2"/>
  <c r="O113" i="2"/>
  <c r="O116" i="2"/>
  <c r="H119" i="2"/>
  <c r="O126" i="2"/>
  <c r="I138" i="2"/>
  <c r="J142" i="2"/>
  <c r="J145" i="2" s="1"/>
  <c r="E21" i="2"/>
  <c r="H25" i="2"/>
  <c r="O37" i="2"/>
  <c r="O67" i="2"/>
  <c r="E97" i="2"/>
  <c r="O103" i="2"/>
  <c r="K111" i="2"/>
  <c r="K110" i="2" s="1"/>
  <c r="O114" i="2"/>
  <c r="O121" i="2"/>
  <c r="O125" i="2"/>
  <c r="O129" i="2"/>
  <c r="H130" i="2"/>
  <c r="D142" i="2"/>
  <c r="E138" i="2"/>
  <c r="H56" i="2"/>
  <c r="E99" i="2"/>
  <c r="L25" i="2"/>
  <c r="I56" i="2"/>
  <c r="E119" i="2"/>
  <c r="I119" i="2"/>
  <c r="E134" i="2"/>
  <c r="L136" i="2"/>
  <c r="J30" i="1"/>
  <c r="K30" i="1"/>
  <c r="C219" i="1"/>
  <c r="K219" i="1" s="1"/>
  <c r="F78" i="1"/>
  <c r="J22" i="1"/>
  <c r="E27" i="1"/>
  <c r="K22" i="1"/>
  <c r="G22" i="1"/>
  <c r="F22" i="1"/>
  <c r="J40" i="1"/>
  <c r="K40" i="1"/>
  <c r="E43" i="1"/>
  <c r="G40" i="1"/>
  <c r="K112" i="1"/>
  <c r="G112" i="1"/>
  <c r="E200" i="1"/>
  <c r="E148" i="1"/>
  <c r="G162" i="1"/>
  <c r="J168" i="1"/>
  <c r="K168" i="1"/>
  <c r="K78" i="1"/>
  <c r="E96" i="1"/>
  <c r="K129" i="1"/>
  <c r="F129" i="1"/>
  <c r="K165" i="1"/>
  <c r="F165" i="1"/>
  <c r="F196" i="1"/>
  <c r="J196" i="1"/>
  <c r="F219" i="1"/>
  <c r="G219" i="1"/>
  <c r="G224" i="1"/>
  <c r="K61" i="1"/>
  <c r="F61" i="1"/>
  <c r="G78" i="1"/>
  <c r="K81" i="1"/>
  <c r="F93" i="1"/>
  <c r="J127" i="1"/>
  <c r="G129" i="1"/>
  <c r="C182" i="1"/>
  <c r="G196" i="1"/>
  <c r="K216" i="1"/>
  <c r="F216" i="1"/>
  <c r="G216" i="1"/>
  <c r="F228" i="1"/>
  <c r="F231" i="1"/>
  <c r="G61" i="1"/>
  <c r="K75" i="1"/>
  <c r="J93" i="1"/>
  <c r="K109" i="1"/>
  <c r="K127" i="1"/>
  <c r="G228" i="1"/>
  <c r="F30" i="1"/>
  <c r="D43" i="1"/>
  <c r="F46" i="1"/>
  <c r="J57" i="1"/>
  <c r="K57" i="1"/>
  <c r="J64" i="1"/>
  <c r="K64" i="1"/>
  <c r="J78" i="1"/>
  <c r="G81" i="1"/>
  <c r="K93" i="1"/>
  <c r="G99" i="1"/>
  <c r="J112" i="1"/>
  <c r="G115" i="1"/>
  <c r="J129" i="1"/>
  <c r="G132" i="1"/>
  <c r="K151" i="1"/>
  <c r="J162" i="1"/>
  <c r="J165" i="1"/>
  <c r="E182" i="1"/>
  <c r="D200" i="1"/>
  <c r="K203" i="1"/>
  <c r="J216" i="1"/>
  <c r="D219" i="1"/>
  <c r="D237" i="1" s="1"/>
  <c r="J220" i="1"/>
  <c r="K223" i="1"/>
  <c r="K227" i="1"/>
  <c r="K229" i="1"/>
  <c r="K234" i="1"/>
  <c r="K143" i="1"/>
  <c r="G213" i="1"/>
  <c r="F223" i="1"/>
  <c r="F227" i="1"/>
  <c r="F229" i="1"/>
  <c r="G230" i="1"/>
  <c r="E233" i="1"/>
  <c r="F234" i="1"/>
  <c r="K179" i="1"/>
  <c r="O99" i="2" l="1"/>
  <c r="H142" i="2"/>
  <c r="G145" i="2"/>
  <c r="O135" i="2"/>
  <c r="N134" i="2"/>
  <c r="O134" i="2" s="1"/>
  <c r="C142" i="2"/>
  <c r="C145" i="2" s="1"/>
  <c r="K97" i="2"/>
  <c r="O97" i="2" s="1"/>
  <c r="O98" i="2"/>
  <c r="O111" i="2"/>
  <c r="O112" i="2"/>
  <c r="N110" i="2"/>
  <c r="O110" i="2" s="1"/>
  <c r="O118" i="2"/>
  <c r="N115" i="2"/>
  <c r="O115" i="2" s="1"/>
  <c r="O21" i="2"/>
  <c r="O24" i="2"/>
  <c r="D145" i="2"/>
  <c r="N56" i="2"/>
  <c r="O56" i="2" s="1"/>
  <c r="O57" i="2"/>
  <c r="N130" i="2"/>
  <c r="O130" i="2" s="1"/>
  <c r="C237" i="1"/>
  <c r="J219" i="1"/>
  <c r="K96" i="1"/>
  <c r="F96" i="1"/>
  <c r="J96" i="1"/>
  <c r="G96" i="1"/>
  <c r="G233" i="1"/>
  <c r="K233" i="1"/>
  <c r="J233" i="1"/>
  <c r="F233" i="1"/>
  <c r="E237" i="1"/>
  <c r="J182" i="1"/>
  <c r="G182" i="1"/>
  <c r="K182" i="1"/>
  <c r="F182" i="1"/>
  <c r="G27" i="1"/>
  <c r="K27" i="1"/>
  <c r="J27" i="1"/>
  <c r="F27" i="1"/>
  <c r="J148" i="1"/>
  <c r="K148" i="1"/>
  <c r="G148" i="1"/>
  <c r="F148" i="1"/>
  <c r="K200" i="1"/>
  <c r="F200" i="1"/>
  <c r="J200" i="1"/>
  <c r="G200" i="1"/>
  <c r="K43" i="1"/>
  <c r="F43" i="1"/>
  <c r="J43" i="1"/>
  <c r="G43" i="1"/>
  <c r="K142" i="2" l="1"/>
  <c r="K145" i="2" s="1"/>
  <c r="E142" i="2"/>
  <c r="N142" i="2"/>
  <c r="K237" i="1"/>
  <c r="F237" i="1"/>
  <c r="G237" i="1"/>
  <c r="J237" i="1"/>
  <c r="O142" i="2" l="1"/>
  <c r="N145" i="2"/>
</calcChain>
</file>

<file path=xl/sharedStrings.xml><?xml version="1.0" encoding="utf-8"?>
<sst xmlns="http://schemas.openxmlformats.org/spreadsheetml/2006/main" count="708" uniqueCount="274">
  <si>
    <t>Отчет об исполнении консолидированного бюджета Октябрьского района по состоянию на 01.01.2021</t>
  </si>
  <si>
    <t>(тыс.руб.)</t>
  </si>
  <si>
    <t xml:space="preserve"> </t>
  </si>
  <si>
    <t>Первонач. план на 2020 год</t>
  </si>
  <si>
    <t>Уточн. план на 2020 год</t>
  </si>
  <si>
    <t>Исполнение на 01.01.2021</t>
  </si>
  <si>
    <t>Исполнение на 01.02.2015</t>
  </si>
  <si>
    <t>Исполнение на 01.02.2016</t>
  </si>
  <si>
    <t>Исполнение на 01.02.2017</t>
  </si>
  <si>
    <t>Исполнение на 01.02.2018</t>
  </si>
  <si>
    <t xml:space="preserve">% исп-ия к уточн. плану на 2020 год </t>
  </si>
  <si>
    <t xml:space="preserve">% исп-ия к первонач. плану на 2020 год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</si>
  <si>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</si>
  <si>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</si>
  <si>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</si>
  <si>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</si>
  <si>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</si>
  <si>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</si>
  <si>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</si>
  <si>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</si>
  <si>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</si>
  <si>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</si>
  <si>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</si>
  <si>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</si>
  <si>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</si>
  <si>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</si>
  <si>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</si>
  <si>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</si>
  <si>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</si>
  <si>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</si>
  <si>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</si>
  <si>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</si>
  <si>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</si>
  <si>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</si>
  <si>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</si>
  <si>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</si>
  <si>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</si>
  <si>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</si>
  <si>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</si>
  <si>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</si>
  <si>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</si>
  <si>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</si>
  <si>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</si>
  <si>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</si>
  <si>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</si>
  <si>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</si>
  <si>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</si>
  <si>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</si>
  <si>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</si>
  <si>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</si>
  <si>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</si>
  <si>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</si>
  <si>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</si>
  <si>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</si>
  <si>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</si>
  <si>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</si>
  <si>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</si>
  <si>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</si>
  <si>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</si>
  <si>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</si>
  <si>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</si>
  <si>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сельское поселение Карымкары</t>
  </si>
  <si>
    <t>сельское поселение М-Атлым</t>
  </si>
  <si>
    <t>00020700000000000180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</si>
  <si>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</si>
  <si>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</si>
  <si>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</si>
  <si>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</si>
  <si>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</si>
  <si>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Отчет  об  исполнении  консолидированного  бюджета  района  по  расходам на 1 января 2021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</si>
  <si>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</si>
  <si>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</si>
  <si>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</si>
  <si>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</si>
  <si>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</si>
  <si>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</si>
  <si>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01.01.2021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</si>
  <si>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</si>
  <si>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  <charset val="204"/>
      </rPr>
      <t xml:space="preserve"> итого</t>
    </r>
    <r>
      <rPr>
        <b/>
        <i/>
        <sz val="11"/>
        <rFont val="Times New Roman"/>
        <family val="1"/>
        <charset val="204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</si>
  <si>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</si>
  <si>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  <charset val="204"/>
      </rPr>
      <t xml:space="preserve"> итого</t>
    </r>
    <r>
      <rPr>
        <i/>
        <sz val="11"/>
        <rFont val="Times New Roman"/>
        <family val="1"/>
        <charset val="204"/>
      </rPr>
      <t xml:space="preserve"> </t>
    </r>
  </si>
  <si>
    <t>исполнения на 01.01.2021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</si>
  <si>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</si>
  <si>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</si>
  <si>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</si>
  <si>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</si>
  <si>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</si>
  <si>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</si>
  <si>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</si>
  <si>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</si>
  <si>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</si>
  <si>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</si>
  <si>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</si>
  <si>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</si>
  <si>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</si>
  <si>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</si>
  <si>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</si>
  <si>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 xml:space="preserve">  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</si>
  <si>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</si>
  <si>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</si>
  <si>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</si>
  <si>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</si>
  <si>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</si>
  <si>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</si>
  <si>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</si>
  <si>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</si>
  <si>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</si>
  <si>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</si>
  <si>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</si>
  <si>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</si>
  <si>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</si>
  <si>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</si>
  <si>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</si>
  <si>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</si>
  <si>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</si>
  <si>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</si>
  <si>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</si>
  <si>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</si>
  <si>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</si>
  <si>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</si>
  <si>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</si>
  <si>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</si>
  <si>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</si>
  <si>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</si>
  <si>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</si>
  <si>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</si>
  <si>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</si>
  <si>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</si>
  <si>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собдюдением правил дорожного движения". (1150199999)</t>
  </si>
  <si>
    <t>Основное мероприятие "Содержание автомобильных дорог" (0400299990)</t>
  </si>
  <si>
    <t>Основное мероприятие "Капитальный ремонт и ремонт автомобильных дорог местного значения городское поселение Талинка" (0400199990)</t>
  </si>
  <si>
    <t>Основное мероприятие "Реализация мероприятий в рамках дорожной деятельности" (0110199990)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</si>
  <si>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(1500299990)</t>
  </si>
  <si>
    <t>Основное мероприятие "Создание условий для деятельности народных дружин"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</si>
  <si>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</si>
  <si>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</si>
  <si>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</si>
  <si>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</si>
  <si>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</si>
  <si>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</si>
  <si>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</si>
  <si>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</si>
  <si>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</si>
  <si>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080I8S2380, 0810199990)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</si>
  <si>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(081I882380, 082I482380,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</si>
  <si>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</si>
  <si>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</si>
  <si>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Реализация мероприятий муниципальной программы "Расходы на поддержку  малого и среднего предпринимательства в Октябрьском районе" (081I8S2380, 0820182380, 08201S2380)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</si>
  <si>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</si>
  <si>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</si>
  <si>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</si>
  <si>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</si>
  <si>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</si>
  <si>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</si>
  <si>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</si>
  <si>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</si>
  <si>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</si>
  <si>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</si>
  <si>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</si>
  <si>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</si>
  <si>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</si>
  <si>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</si>
  <si>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</si>
  <si>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эффективности, качества и надежности поставки коммунальных ресурсов (0240199990)</t>
  </si>
  <si>
    <t>Капитальный ремонт жилого фонда 1030142120, 1030199990 (4060099990,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</si>
  <si>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</si>
  <si>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</si>
  <si>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</si>
  <si>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</si>
  <si>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</si>
  <si>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</si>
  <si>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</si>
  <si>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(1010182190, 1010182591, 1010199990, 10101S2190, 10101S2591)</t>
  </si>
  <si>
    <t>Основное мероприятие "Реализация мероприятий обеспечения качественными коммунальными услугами". Расходы на реализацию полномочий в сфере ЖКХ (1010182591, 10101S2591)</t>
  </si>
  <si>
    <t>Повышение эффективности, качества и надежности поставки коммунальных ресурсов (2110199990)</t>
  </si>
  <si>
    <t>Основное мероприятие "Реализация мероприятий обеспечения качественными коммунальными услугами". Реализация мероприятий (0210199990)</t>
  </si>
  <si>
    <t>Основное мероприятие "Реализация мероприятий обеспечения качественными коммунальными услугами".Подпрограмма "Формирование комфортной городской среды" (1050199990)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</si>
  <si>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(40600221400, 4060021410, 4060061100</t>
  </si>
  <si>
    <t>Подготовка к зиме (4060099990)</t>
  </si>
  <si>
    <t>Строительство и реконструкция  объектов  муниципальной  собственности (1010142110)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</si>
  <si>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</si>
  <si>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</si>
  <si>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"Снижение рисков и смягчение последствий чрезвычайных ситуаций природного и техногенного характера на территории Октябрьского  района" (140019990)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</si>
  <si>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</si>
  <si>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</si>
  <si>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(0600242110)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</si>
  <si>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</si>
  <si>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 xml:space="preserve">Реализация мероприятий муниципальной программы "Развитие гражданских инициатив" (2200289010) 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</si>
  <si>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</si>
  <si>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</si>
  <si>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</si>
  <si>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</si>
  <si>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</si>
  <si>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</si>
  <si>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</si>
  <si>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</si>
  <si>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</si>
  <si>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</si>
  <si>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</si>
  <si>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</si>
  <si>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</si>
  <si>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</si>
  <si>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</si>
  <si>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</si>
  <si>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</si>
  <si>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</si>
  <si>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</si>
  <si>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</si>
  <si>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</si>
  <si>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</si>
  <si>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Расходы на строительство и реконструкцию дошкольных образовательных и общеобразовательных организаций, осуществляющих образовательную деятельность по образовательным программам дошкольного образования (014Р282700, 014Р2S2700)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</si>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</sst>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164" formatCode="#,##0.0"/>
    <numFmt numFmtId="166" formatCode="0.0"/>
    <numFmt numFmtId="167" formatCode="_-* #,##0.0_р_._-;\-* #,##0.0_р_._-;_-* &quot;-&quot;?_р_._-;_-@_-"/>
    <numFmt numFmtId="168" formatCode="_-* #,##0.0\ _₽_-;\-* #,##0.0\ _₽_-;_-* &quot;-&quot;?\ _₽_-;_-@_-"/>
    <numFmt numFmtId="169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name val="Arial Cyr"/>
      <charset val="204"/>
    </font>
    <font>
      <sz val="9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30" fillId="0" borderId="0"/>
  </cellStyleXfs>
  <cellXfs count="19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right" vertical="top"/>
    </xf>
    <xf numFmtId="0" fontId="8" fillId="0" borderId="8" xfId="0" applyFont="1" applyFill="1" applyBorder="1" applyAlignment="1">
      <alignment vertical="top"/>
    </xf>
    <xf numFmtId="164" fontId="6" fillId="0" borderId="8" xfId="0" applyNumberFormat="1" applyFont="1" applyFill="1" applyBorder="1" applyAlignment="1">
      <alignment vertical="top"/>
    </xf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4" fontId="8" fillId="0" borderId="8" xfId="0" applyNumberFormat="1" applyFont="1" applyFill="1" applyBorder="1" applyAlignment="1">
      <alignment vertical="top"/>
    </xf>
    <xf numFmtId="0" fontId="10" fillId="0" borderId="8" xfId="0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9" fillId="0" borderId="8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/>
    </xf>
    <xf numFmtId="49" fontId="10" fillId="0" borderId="5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justify" vertical="top" wrapText="1"/>
    </xf>
    <xf numFmtId="164" fontId="10" fillId="0" borderId="8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0" fontId="10" fillId="0" borderId="9" xfId="0" applyFont="1" applyFill="1" applyBorder="1" applyAlignment="1">
      <alignment vertical="top" wrapText="1" shrinkToFit="1"/>
    </xf>
    <xf numFmtId="164" fontId="10" fillId="0" borderId="8" xfId="0" applyNumberFormat="1" applyFont="1" applyFill="1" applyBorder="1" applyAlignment="1">
      <alignment vertical="top" wrapText="1" shrinkToFit="1"/>
    </xf>
    <xf numFmtId="0" fontId="7" fillId="0" borderId="9" xfId="0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vertical="top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164" fontId="10" fillId="0" borderId="9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vertical="top"/>
    </xf>
    <xf numFmtId="164" fontId="8" fillId="0" borderId="8" xfId="0" applyNumberFormat="1" applyFont="1" applyFill="1" applyBorder="1" applyAlignment="1">
      <alignment horizontal="right" vertical="top"/>
    </xf>
    <xf numFmtId="0" fontId="10" fillId="0" borderId="6" xfId="0" applyFont="1" applyFill="1" applyBorder="1" applyAlignment="1">
      <alignment vertical="top" wrapText="1"/>
    </xf>
    <xf numFmtId="44" fontId="9" fillId="0" borderId="1" xfId="1" applyFont="1" applyFill="1" applyBorder="1" applyAlignment="1">
      <alignment horizontal="center" vertical="top" wrapText="1"/>
    </xf>
    <xf numFmtId="44" fontId="9" fillId="0" borderId="10" xfId="1" applyFont="1" applyFill="1" applyBorder="1" applyAlignment="1">
      <alignment horizontal="center" vertical="top" wrapText="1"/>
    </xf>
    <xf numFmtId="44" fontId="9" fillId="0" borderId="11" xfId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vertical="top" wrapText="1"/>
    </xf>
    <xf numFmtId="166" fontId="8" fillId="0" borderId="8" xfId="0" applyNumberFormat="1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horizontal="right" vertical="top" wrapText="1"/>
    </xf>
    <xf numFmtId="0" fontId="8" fillId="0" borderId="9" xfId="0" applyFont="1" applyFill="1" applyBorder="1" applyAlignment="1">
      <alignment vertical="top"/>
    </xf>
    <xf numFmtId="164" fontId="8" fillId="0" borderId="9" xfId="0" applyNumberFormat="1" applyFont="1" applyFill="1" applyBorder="1" applyAlignment="1">
      <alignment vertical="top"/>
    </xf>
    <xf numFmtId="0" fontId="14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left" vertical="center" wrapText="1"/>
    </xf>
    <xf numFmtId="167" fontId="16" fillId="2" borderId="0" xfId="2" applyNumberFormat="1" applyFont="1" applyFill="1" applyAlignment="1">
      <alignment horizontal="center" vertical="center" wrapText="1"/>
    </xf>
    <xf numFmtId="167" fontId="17" fillId="2" borderId="0" xfId="2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Alignment="1">
      <alignment horizontal="center" vertical="center" wrapText="1"/>
    </xf>
    <xf numFmtId="167" fontId="17" fillId="2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Fill="1" applyAlignment="1">
      <alignment horizontal="center" vertical="center" wrapText="1"/>
    </xf>
    <xf numFmtId="167" fontId="18" fillId="2" borderId="0" xfId="0" applyNumberFormat="1" applyFont="1" applyFill="1" applyAlignment="1">
      <alignment horizontal="center" vertical="center" wrapText="1"/>
    </xf>
    <xf numFmtId="167" fontId="18" fillId="0" borderId="0" xfId="0" applyNumberFormat="1" applyFont="1" applyAlignment="1">
      <alignment horizontal="center" vertical="center" wrapText="1"/>
    </xf>
    <xf numFmtId="49" fontId="19" fillId="0" borderId="13" xfId="2" applyNumberFormat="1" applyFont="1" applyBorder="1" applyAlignment="1">
      <alignment horizontal="center" vertical="center" wrapText="1"/>
    </xf>
    <xf numFmtId="0" fontId="19" fillId="0" borderId="14" xfId="2" applyNumberFormat="1" applyFont="1" applyBorder="1" applyAlignment="1">
      <alignment horizontal="center" vertical="center" wrapText="1"/>
    </xf>
    <xf numFmtId="167" fontId="20" fillId="0" borderId="14" xfId="2" applyNumberFormat="1" applyFont="1" applyFill="1" applyBorder="1" applyAlignment="1">
      <alignment horizontal="center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167" fontId="21" fillId="0" borderId="16" xfId="0" applyNumberFormat="1" applyFont="1" applyFill="1" applyBorder="1" applyAlignment="1">
      <alignment horizontal="center" vertical="center" wrapText="1"/>
    </xf>
    <xf numFmtId="167" fontId="21" fillId="0" borderId="17" xfId="0" applyNumberFormat="1" applyFont="1" applyFill="1" applyBorder="1" applyAlignment="1">
      <alignment horizontal="center" vertical="center" wrapText="1"/>
    </xf>
    <xf numFmtId="49" fontId="19" fillId="0" borderId="18" xfId="2" applyNumberFormat="1" applyFont="1" applyBorder="1" applyAlignment="1">
      <alignment horizontal="center" vertical="center" wrapText="1"/>
    </xf>
    <xf numFmtId="0" fontId="19" fillId="0" borderId="8" xfId="2" applyNumberFormat="1" applyFont="1" applyBorder="1" applyAlignment="1">
      <alignment horizontal="center" vertical="center" wrapText="1"/>
    </xf>
    <xf numFmtId="167" fontId="20" fillId="2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Border="1" applyAlignment="1">
      <alignment horizontal="center" vertical="center" wrapText="1"/>
    </xf>
    <xf numFmtId="167" fontId="22" fillId="3" borderId="8" xfId="0" applyNumberFormat="1" applyFont="1" applyFill="1" applyBorder="1" applyAlignment="1">
      <alignment horizontal="center" vertical="center" wrapText="1"/>
    </xf>
    <xf numFmtId="167" fontId="21" fillId="0" borderId="8" xfId="2" applyNumberFormat="1" applyFont="1" applyFill="1" applyBorder="1" applyAlignment="1">
      <alignment horizontal="center" vertical="center" wrapText="1"/>
    </xf>
    <xf numFmtId="167" fontId="21" fillId="2" borderId="8" xfId="2" applyNumberFormat="1" applyFont="1" applyFill="1" applyBorder="1" applyAlignment="1">
      <alignment horizontal="center" vertical="center" wrapText="1"/>
    </xf>
    <xf numFmtId="167" fontId="21" fillId="0" borderId="19" xfId="2" applyNumberFormat="1" applyFont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Border="1" applyAlignment="1">
      <alignment horizontal="center" vertical="center"/>
    </xf>
    <xf numFmtId="167" fontId="20" fillId="0" borderId="8" xfId="0" applyNumberFormat="1" applyFont="1" applyBorder="1" applyAlignment="1">
      <alignment horizontal="center" vertical="center" wrapText="1"/>
    </xf>
    <xf numFmtId="167" fontId="21" fillId="0" borderId="8" xfId="0" applyNumberFormat="1" applyFont="1" applyBorder="1" applyAlignment="1">
      <alignment horizontal="center" vertical="center" wrapText="1"/>
    </xf>
    <xf numFmtId="167" fontId="21" fillId="0" borderId="19" xfId="0" applyNumberFormat="1" applyFont="1" applyBorder="1" applyAlignment="1">
      <alignment horizontal="center" vertical="center" wrapText="1"/>
    </xf>
    <xf numFmtId="0" fontId="0" fillId="0" borderId="0" xfId="0"/>
    <xf numFmtId="49" fontId="19" fillId="0" borderId="18" xfId="2" applyNumberFormat="1" applyFont="1" applyBorder="1" applyAlignment="1">
      <alignment horizontal="center" vertical="center" wrapText="1"/>
    </xf>
    <xf numFmtId="0" fontId="27" fillId="0" borderId="8" xfId="2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center" vertical="center" wrapText="1"/>
    </xf>
    <xf numFmtId="0" fontId="27" fillId="0" borderId="19" xfId="2" applyNumberFormat="1" applyFont="1" applyFill="1" applyBorder="1" applyAlignment="1">
      <alignment horizontal="center" vertical="center" wrapText="1"/>
    </xf>
    <xf numFmtId="49" fontId="27" fillId="4" borderId="18" xfId="2" quotePrefix="1" applyNumberFormat="1" applyFont="1" applyFill="1" applyBorder="1" applyAlignment="1">
      <alignment horizontal="center" vertical="center" wrapText="1"/>
    </xf>
    <xf numFmtId="0" fontId="27" fillId="4" borderId="8" xfId="2" applyNumberFormat="1" applyFont="1" applyFill="1" applyBorder="1" applyAlignment="1">
      <alignment horizontal="left" vertical="center" wrapText="1"/>
    </xf>
    <xf numFmtId="167" fontId="21" fillId="4" borderId="8" xfId="2" applyNumberFormat="1" applyFont="1" applyFill="1" applyBorder="1" applyAlignment="1">
      <alignment horizontal="center" vertical="center" wrapText="1"/>
    </xf>
    <xf numFmtId="167" fontId="20" fillId="4" borderId="8" xfId="0" applyNumberFormat="1" applyFont="1" applyFill="1" applyBorder="1" applyAlignment="1">
      <alignment horizontal="center" vertical="center" wrapText="1"/>
    </xf>
    <xf numFmtId="167" fontId="21" fillId="4" borderId="19" xfId="0" applyNumberFormat="1" applyFont="1" applyFill="1" applyBorder="1" applyAlignment="1">
      <alignment horizontal="center" vertical="center" wrapText="1"/>
    </xf>
    <xf numFmtId="49" fontId="19" fillId="0" borderId="18" xfId="2" quotePrefix="1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left" vertical="center" wrapText="1"/>
    </xf>
    <xf numFmtId="167" fontId="20" fillId="2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Fill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167" fontId="20" fillId="0" borderId="8" xfId="0" applyNumberFormat="1" applyFont="1" applyFill="1" applyBorder="1" applyAlignment="1">
      <alignment horizontal="center" vertical="center" wrapText="1"/>
    </xf>
    <xf numFmtId="167" fontId="28" fillId="5" borderId="8" xfId="0" applyNumberFormat="1" applyFont="1" applyFill="1" applyBorder="1" applyAlignment="1">
      <alignment horizontal="center" vertical="center" wrapText="1"/>
    </xf>
    <xf numFmtId="167" fontId="28" fillId="3" borderId="8" xfId="0" applyNumberFormat="1" applyFont="1" applyFill="1" applyBorder="1" applyAlignment="1">
      <alignment horizontal="center" vertical="center" wrapText="1"/>
    </xf>
    <xf numFmtId="167" fontId="21" fillId="2" borderId="8" xfId="0" applyNumberFormat="1" applyFont="1" applyFill="1" applyBorder="1" applyAlignment="1">
      <alignment horizontal="center" vertical="center" wrapText="1"/>
    </xf>
    <xf numFmtId="167" fontId="21" fillId="0" borderId="19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49" fontId="19" fillId="0" borderId="18" xfId="2" applyNumberFormat="1" applyFont="1" applyFill="1" applyBorder="1" applyAlignment="1">
      <alignment horizontal="center" vertical="center" wrapText="1"/>
    </xf>
    <xf numFmtId="167" fontId="29" fillId="3" borderId="8" xfId="0" applyNumberFormat="1" applyFont="1" applyFill="1" applyBorder="1" applyAlignment="1">
      <alignment horizontal="center" vertical="center" wrapText="1"/>
    </xf>
    <xf numFmtId="167" fontId="20" fillId="4" borderId="8" xfId="2" applyNumberFormat="1" applyFont="1" applyFill="1" applyBorder="1" applyAlignment="1">
      <alignment horizontal="center" vertical="center" wrapText="1"/>
    </xf>
    <xf numFmtId="167" fontId="21" fillId="4" borderId="19" xfId="2" applyNumberFormat="1" applyFont="1" applyFill="1" applyBorder="1" applyAlignment="1">
      <alignment horizontal="center" vertical="center" wrapText="1"/>
    </xf>
    <xf numFmtId="0" fontId="27" fillId="4" borderId="2" xfId="2" applyNumberFormat="1" applyFont="1" applyFill="1" applyBorder="1" applyAlignment="1">
      <alignment vertical="center" wrapText="1"/>
    </xf>
    <xf numFmtId="167" fontId="21" fillId="4" borderId="2" xfId="2" applyNumberFormat="1" applyFont="1" applyFill="1" applyBorder="1" applyAlignment="1">
      <alignment vertical="center" wrapText="1"/>
    </xf>
    <xf numFmtId="167" fontId="21" fillId="4" borderId="2" xfId="2" applyNumberFormat="1" applyFont="1" applyFill="1" applyBorder="1" applyAlignment="1">
      <alignment horizontal="center" wrapText="1"/>
    </xf>
    <xf numFmtId="49" fontId="19" fillId="2" borderId="18" xfId="2" quotePrefix="1" applyNumberFormat="1" applyFont="1" applyFill="1" applyBorder="1" applyAlignment="1">
      <alignment horizontal="center" vertical="center" wrapText="1"/>
    </xf>
    <xf numFmtId="0" fontId="19" fillId="6" borderId="8" xfId="2" applyNumberFormat="1" applyFont="1" applyFill="1" applyBorder="1" applyAlignment="1">
      <alignment horizontal="left" vertical="center" wrapText="1"/>
    </xf>
    <xf numFmtId="0" fontId="20" fillId="0" borderId="8" xfId="3" applyNumberFormat="1" applyFont="1" applyFill="1" applyBorder="1" applyAlignment="1" applyProtection="1">
      <alignment horizontal="left" vertical="center" wrapText="1"/>
      <protection hidden="1"/>
    </xf>
    <xf numFmtId="167" fontId="21" fillId="4" borderId="8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49" fontId="19" fillId="2" borderId="18" xfId="2" applyNumberFormat="1" applyFont="1" applyFill="1" applyBorder="1" applyAlignment="1">
      <alignment horizontal="center" vertical="center" wrapText="1"/>
    </xf>
    <xf numFmtId="49" fontId="20" fillId="0" borderId="18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left" vertical="center" wrapText="1"/>
    </xf>
    <xf numFmtId="168" fontId="12" fillId="0" borderId="0" xfId="0" applyNumberFormat="1" applyFont="1"/>
    <xf numFmtId="0" fontId="12" fillId="0" borderId="0" xfId="0" applyFont="1"/>
    <xf numFmtId="0" fontId="19" fillId="2" borderId="8" xfId="2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66" fontId="21" fillId="0" borderId="19" xfId="0" applyNumberFormat="1" applyFont="1" applyFill="1" applyBorder="1" applyAlignment="1">
      <alignment horizontal="center" vertical="center" wrapText="1"/>
    </xf>
    <xf numFmtId="49" fontId="27" fillId="4" borderId="18" xfId="2" applyNumberFormat="1" applyFont="1" applyFill="1" applyBorder="1" applyAlignment="1">
      <alignment horizontal="center" vertical="center" wrapText="1"/>
    </xf>
    <xf numFmtId="0" fontId="27" fillId="4" borderId="8" xfId="0" applyNumberFormat="1" applyFont="1" applyFill="1" applyBorder="1" applyAlignment="1">
      <alignment horizontal="left" vertical="center" wrapText="1"/>
    </xf>
    <xf numFmtId="166" fontId="21" fillId="4" borderId="19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167" fontId="21" fillId="2" borderId="19" xfId="0" applyNumberFormat="1" applyFont="1" applyFill="1" applyBorder="1" applyAlignment="1">
      <alignment horizontal="center" vertical="center" wrapText="1"/>
    </xf>
    <xf numFmtId="167" fontId="20" fillId="7" borderId="8" xfId="0" applyNumberFormat="1" applyFont="1" applyFill="1" applyBorder="1" applyAlignment="1">
      <alignment horizontal="center" vertical="center" wrapText="1"/>
    </xf>
    <xf numFmtId="168" fontId="0" fillId="2" borderId="0" xfId="0" applyNumberFormat="1" applyFill="1"/>
    <xf numFmtId="0" fontId="0" fillId="2" borderId="0" xfId="0" applyFill="1"/>
    <xf numFmtId="167" fontId="28" fillId="3" borderId="8" xfId="2" applyNumberFormat="1" applyFont="1" applyFill="1" applyBorder="1" applyAlignment="1">
      <alignment horizontal="center" vertical="center" wrapText="1"/>
    </xf>
    <xf numFmtId="0" fontId="32" fillId="4" borderId="20" xfId="2" applyNumberFormat="1" applyFont="1" applyFill="1" applyBorder="1" applyAlignment="1">
      <alignment horizontal="center" vertical="center" wrapText="1"/>
    </xf>
    <xf numFmtId="0" fontId="32" fillId="4" borderId="21" xfId="2" applyNumberFormat="1" applyFont="1" applyFill="1" applyBorder="1" applyAlignment="1">
      <alignment horizontal="center" vertical="center" wrapText="1"/>
    </xf>
    <xf numFmtId="167" fontId="21" fillId="4" borderId="21" xfId="2" applyNumberFormat="1" applyFont="1" applyFill="1" applyBorder="1" applyAlignment="1">
      <alignment horizontal="center" vertical="center" wrapText="1"/>
    </xf>
    <xf numFmtId="167" fontId="21" fillId="4" borderId="21" xfId="0" applyNumberFormat="1" applyFont="1" applyFill="1" applyBorder="1" applyAlignment="1">
      <alignment horizontal="center" vertical="center" wrapText="1"/>
    </xf>
    <xf numFmtId="167" fontId="20" fillId="4" borderId="21" xfId="2" applyNumberFormat="1" applyFont="1" applyFill="1" applyBorder="1" applyAlignment="1">
      <alignment horizontal="center" vertical="center" wrapText="1"/>
    </xf>
    <xf numFmtId="167" fontId="21" fillId="4" borderId="22" xfId="0" applyNumberFormat="1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center" vertical="center" wrapText="1"/>
    </xf>
    <xf numFmtId="0" fontId="15" fillId="0" borderId="0" xfId="2" applyNumberFormat="1" applyFont="1" applyFill="1" applyBorder="1" applyAlignment="1">
      <alignment horizontal="left" vertical="center" wrapText="1"/>
    </xf>
    <xf numFmtId="169" fontId="16" fillId="2" borderId="0" xfId="2" applyNumberFormat="1" applyFont="1" applyFill="1" applyBorder="1" applyAlignment="1">
      <alignment horizontal="center" vertical="center" wrapText="1"/>
    </xf>
    <xf numFmtId="167" fontId="18" fillId="0" borderId="0" xfId="2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167" fontId="16" fillId="3" borderId="0" xfId="0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center" wrapText="1"/>
    </xf>
    <xf numFmtId="167" fontId="18" fillId="3" borderId="0" xfId="2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Alignment="1">
      <alignment horizontal="center" vertical="center" wrapText="1"/>
    </xf>
    <xf numFmtId="167" fontId="17" fillId="8" borderId="0" xfId="0" applyNumberFormat="1" applyFont="1" applyFill="1" applyAlignment="1">
      <alignment horizontal="center" vertical="center" wrapText="1"/>
    </xf>
    <xf numFmtId="167" fontId="18" fillId="8" borderId="0" xfId="0" applyNumberFormat="1" applyFont="1" applyFill="1" applyAlignment="1">
      <alignment horizontal="center" vertical="center" wrapText="1"/>
    </xf>
    <xf numFmtId="0" fontId="31" fillId="0" borderId="0" xfId="2" applyNumberFormat="1" applyFont="1" applyFill="1" applyBorder="1" applyAlignment="1">
      <alignment horizontal="right" vertical="center" wrapText="1"/>
    </xf>
    <xf numFmtId="167" fontId="33" fillId="2" borderId="0" xfId="0" applyNumberFormat="1" applyFont="1" applyFill="1" applyAlignment="1">
      <alignment horizontal="center" vertical="center" wrapText="1"/>
    </xf>
    <xf numFmtId="167" fontId="33" fillId="0" borderId="0" xfId="0" applyNumberFormat="1" applyFont="1" applyAlignment="1">
      <alignment horizontal="center" vertical="center" wrapText="1"/>
    </xf>
    <xf numFmtId="167" fontId="33" fillId="2" borderId="9" xfId="2" applyNumberFormat="1" applyFont="1" applyFill="1" applyBorder="1" applyAlignment="1">
      <alignment horizontal="center" vertical="center" wrapText="1"/>
    </xf>
    <xf numFmtId="167" fontId="33" fillId="0" borderId="0" xfId="2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0" fontId="31" fillId="0" borderId="0" xfId="2" applyNumberFormat="1" applyFont="1" applyFill="1" applyBorder="1" applyAlignment="1">
      <alignment horizontal="left" vertical="center" wrapText="1"/>
    </xf>
    <xf numFmtId="167" fontId="34" fillId="2" borderId="0" xfId="2" applyNumberFormat="1" applyFont="1" applyFill="1" applyBorder="1" applyAlignment="1">
      <alignment horizontal="center" vertical="center" wrapText="1"/>
    </xf>
    <xf numFmtId="167" fontId="33" fillId="2" borderId="0" xfId="2" applyNumberFormat="1" applyFont="1" applyFill="1" applyBorder="1" applyAlignment="1">
      <alignment horizontal="center" vertical="center" wrapText="1"/>
    </xf>
    <xf numFmtId="167" fontId="33" fillId="0" borderId="0" xfId="0" applyNumberFormat="1" applyFont="1" applyFill="1" applyBorder="1" applyAlignment="1">
      <alignment horizontal="left" vertical="center" wrapText="1"/>
    </xf>
    <xf numFmtId="167" fontId="33" fillId="2" borderId="0" xfId="0" applyNumberFormat="1" applyFont="1" applyFill="1" applyAlignment="1">
      <alignment horizontal="left" vertical="center" wrapText="1"/>
    </xf>
    <xf numFmtId="167" fontId="33" fillId="2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167" fontId="34" fillId="2" borderId="0" xfId="0" applyNumberFormat="1" applyFont="1" applyFill="1" applyBorder="1" applyAlignment="1">
      <alignment horizontal="center" vertical="center" wrapText="1"/>
    </xf>
    <xf numFmtId="167" fontId="33" fillId="2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167" fontId="34" fillId="2" borderId="0" xfId="0" applyNumberFormat="1" applyFont="1" applyFill="1" applyAlignment="1">
      <alignment horizontal="center" vertical="center" wrapText="1"/>
    </xf>
    <xf numFmtId="167" fontId="33" fillId="0" borderId="0" xfId="0" applyNumberFormat="1" applyFont="1" applyFill="1" applyAlignment="1">
      <alignment horizontal="center" vertical="center" wrapText="1"/>
    </xf>
    <xf numFmtId="0" fontId="33" fillId="2" borderId="0" xfId="0" applyFont="1" applyFill="1" applyAlignment="1">
      <alignment horizontal="right"/>
    </xf>
    <xf numFmtId="0" fontId="12" fillId="2" borderId="9" xfId="0" applyFont="1" applyFill="1" applyBorder="1"/>
    <xf numFmtId="0" fontId="33" fillId="0" borderId="0" xfId="0" applyFont="1"/>
    <xf numFmtId="0" fontId="12" fillId="2" borderId="0" xfId="0" applyFont="1" applyFill="1"/>
    <xf numFmtId="0" fontId="0" fillId="0" borderId="0" xfId="0" applyFont="1"/>
    <xf numFmtId="4" fontId="8" fillId="0" borderId="0" xfId="0" applyNumberFormat="1" applyFont="1"/>
  </cellXfs>
  <cellStyles count="4">
    <cellStyle name="Денежный" xfId="1" builtinId="4"/>
    <cellStyle name="Обычный" xfId="0" builtinId="0"/>
    <cellStyle name="Обычный_Tmp7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workbookViewId="0">
      <selection activeCell="A76" sqref="A76"/>
    </sheetView>
  </sheetViews>
  <sheetFormatPr defaultRowHeight="15" x14ac:dyDescent="0.25"/>
  <cols>
    <col min="1" max="1" width="22.5703125" customWidth="1"/>
    <col min="2" max="2" width="44.140625" customWidth="1"/>
    <col min="3" max="3" width="12.7109375" customWidth="1"/>
    <col min="4" max="4" width="11.7109375" customWidth="1"/>
    <col min="5" max="5" width="13.5703125" customWidth="1"/>
    <col min="6" max="6" width="14.42578125" hidden="1" customWidth="1"/>
    <col min="7" max="7" width="15.7109375" hidden="1" customWidth="1"/>
    <col min="8" max="9" width="0" hidden="1" customWidth="1"/>
    <col min="10" max="10" width="12.28515625" customWidth="1"/>
    <col min="11" max="11" width="14.7109375" customWidth="1"/>
  </cols>
  <sheetData>
    <row r="1" spans="1:11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9.75" customHeight="1" x14ac:dyDescent="0.25">
      <c r="A2" s="3"/>
      <c r="B2" s="3"/>
      <c r="C2" s="3"/>
      <c r="D2" s="3"/>
      <c r="E2" s="3"/>
      <c r="F2" s="3"/>
      <c r="G2" s="3"/>
    </row>
    <row r="3" spans="1:11" s="2" customFormat="1" ht="14.25" customHeight="1" x14ac:dyDescent="0.25">
      <c r="A3" s="4"/>
      <c r="B3" s="5"/>
      <c r="C3" s="5"/>
      <c r="D3" s="5"/>
      <c r="E3" s="6" t="s">
        <v>1</v>
      </c>
      <c r="F3" s="7"/>
      <c r="G3" s="7"/>
    </row>
    <row r="4" spans="1:11" s="2" customFormat="1" ht="12.75" customHeight="1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</row>
    <row r="5" spans="1:11" s="2" customFormat="1" ht="27.75" customHeight="1" x14ac:dyDescent="0.25">
      <c r="A5" s="11" t="s">
        <v>12</v>
      </c>
      <c r="B5" s="12" t="s">
        <v>13</v>
      </c>
      <c r="C5" s="13"/>
      <c r="D5" s="13"/>
      <c r="E5" s="13"/>
      <c r="F5" s="13"/>
      <c r="G5" s="13"/>
      <c r="H5" s="13"/>
      <c r="I5" s="13"/>
      <c r="J5" s="13"/>
      <c r="K5" s="13"/>
    </row>
    <row r="6" spans="1:11" s="2" customFormat="1" ht="5.25" customHeight="1" x14ac:dyDescent="0.25">
      <c r="A6" s="11"/>
      <c r="B6" s="12"/>
      <c r="C6" s="14"/>
      <c r="D6" s="14"/>
      <c r="E6" s="14"/>
      <c r="F6" s="14"/>
      <c r="G6" s="14"/>
      <c r="H6" s="14"/>
      <c r="I6" s="14"/>
      <c r="J6" s="14"/>
      <c r="K6" s="14"/>
    </row>
    <row r="7" spans="1:11" s="2" customFormat="1" x14ac:dyDescent="0.25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2" customFormat="1" ht="15.75" customHeight="1" x14ac:dyDescent="0.25">
      <c r="A8" s="17" t="s">
        <v>15</v>
      </c>
      <c r="B8" s="18" t="s">
        <v>16</v>
      </c>
      <c r="C8" s="19">
        <f>C9+C11+C12+C13+C15+C16+C18+C20+C14+C21+C17+C19+C10</f>
        <v>872879.4</v>
      </c>
      <c r="D8" s="19">
        <f>D9+D11+D12+D13+D15+D16+D18+D20+D14+D21+D17+D19+D10</f>
        <v>918325.9</v>
      </c>
      <c r="E8" s="19">
        <f>E9+E11+E12+E13+E15+E16+E18+E20+E14+E21+E17+E19+E10</f>
        <v>943218.1</v>
      </c>
      <c r="F8" s="19" t="e">
        <f>F9+F11+F12+F13+F15+F16+F18+F20+F14+F21+F17+F19</f>
        <v>#REF!</v>
      </c>
      <c r="G8" s="19" t="e">
        <f>E8/#REF!*100</f>
        <v>#REF!</v>
      </c>
      <c r="H8" s="20"/>
      <c r="I8" s="20"/>
      <c r="J8" s="21">
        <f t="shared" ref="J8:J13" si="0">E8*100/D8</f>
        <v>102.71060633267558</v>
      </c>
      <c r="K8" s="21">
        <f t="shared" ref="K8:K19" si="1">E8*100/C8</f>
        <v>108.05823805671207</v>
      </c>
    </row>
    <row r="9" spans="1:11" s="2" customFormat="1" ht="18.75" customHeight="1" x14ac:dyDescent="0.25">
      <c r="A9" s="22" t="s">
        <v>17</v>
      </c>
      <c r="B9" s="23" t="s">
        <v>18</v>
      </c>
      <c r="C9" s="24">
        <v>668277.30000000005</v>
      </c>
      <c r="D9" s="24">
        <v>650291</v>
      </c>
      <c r="E9" s="25">
        <v>654850.4</v>
      </c>
      <c r="F9" s="26" t="e">
        <f>E9/#REF!*100</f>
        <v>#REF!</v>
      </c>
      <c r="G9" s="26" t="e">
        <f>E9/#REF!*100</f>
        <v>#REF!</v>
      </c>
      <c r="H9" s="27"/>
      <c r="I9" s="27"/>
      <c r="J9" s="25">
        <f t="shared" si="0"/>
        <v>100.70113226232563</v>
      </c>
      <c r="K9" s="28">
        <f t="shared" si="1"/>
        <v>97.990819080642112</v>
      </c>
    </row>
    <row r="10" spans="1:11" s="2" customFormat="1" ht="41.25" customHeight="1" x14ac:dyDescent="0.25">
      <c r="A10" s="22" t="s">
        <v>19</v>
      </c>
      <c r="B10" s="29" t="s">
        <v>20</v>
      </c>
      <c r="C10" s="30">
        <v>5507.1</v>
      </c>
      <c r="D10" s="30">
        <v>5407.1</v>
      </c>
      <c r="E10" s="28">
        <v>5413.4</v>
      </c>
      <c r="F10" s="26"/>
      <c r="G10" s="26"/>
      <c r="H10" s="27"/>
      <c r="I10" s="27"/>
      <c r="J10" s="28">
        <f t="shared" si="0"/>
        <v>100.1165134730262</v>
      </c>
      <c r="K10" s="28">
        <f t="shared" si="1"/>
        <v>98.298560040674758</v>
      </c>
    </row>
    <row r="11" spans="1:11" s="2" customFormat="1" ht="13.5" customHeight="1" x14ac:dyDescent="0.25">
      <c r="A11" s="22" t="s">
        <v>21</v>
      </c>
      <c r="B11" s="29" t="s">
        <v>22</v>
      </c>
      <c r="C11" s="30">
        <v>44548</v>
      </c>
      <c r="D11" s="30">
        <v>49965.5</v>
      </c>
      <c r="E11" s="28">
        <v>64248.5</v>
      </c>
      <c r="F11" s="26" t="e">
        <f>E11/#REF!*100</f>
        <v>#REF!</v>
      </c>
      <c r="G11" s="26" t="e">
        <f>E11/#REF!*100</f>
        <v>#REF!</v>
      </c>
      <c r="H11" s="27"/>
      <c r="I11" s="27"/>
      <c r="J11" s="28">
        <f t="shared" si="0"/>
        <v>128.58572414966326</v>
      </c>
      <c r="K11" s="28">
        <f t="shared" si="1"/>
        <v>144.22308521145732</v>
      </c>
    </row>
    <row r="12" spans="1:11" s="2" customFormat="1" ht="15.75" customHeight="1" x14ac:dyDescent="0.25">
      <c r="A12" s="22" t="s">
        <v>23</v>
      </c>
      <c r="B12" s="29" t="s">
        <v>24</v>
      </c>
      <c r="C12" s="30">
        <v>8214</v>
      </c>
      <c r="D12" s="30">
        <v>8785.7999999999993</v>
      </c>
      <c r="E12" s="28">
        <v>9220</v>
      </c>
      <c r="F12" s="26" t="e">
        <f>E12/#REF!*100</f>
        <v>#REF!</v>
      </c>
      <c r="G12" s="26" t="e">
        <f>E12/#REF!*100</f>
        <v>#REF!</v>
      </c>
      <c r="H12" s="27"/>
      <c r="I12" s="27"/>
      <c r="J12" s="28">
        <f t="shared" si="0"/>
        <v>104.94206560586402</v>
      </c>
      <c r="K12" s="28">
        <f t="shared" si="1"/>
        <v>112.24738251765278</v>
      </c>
    </row>
    <row r="13" spans="1:11" s="2" customFormat="1" ht="19.5" customHeight="1" x14ac:dyDescent="0.25">
      <c r="A13" s="22" t="s">
        <v>25</v>
      </c>
      <c r="B13" s="29" t="s">
        <v>26</v>
      </c>
      <c r="C13" s="30">
        <v>3355</v>
      </c>
      <c r="D13" s="30">
        <v>4015</v>
      </c>
      <c r="E13" s="28">
        <v>4100.1000000000004</v>
      </c>
      <c r="F13" s="26" t="e">
        <f>E13/#REF!*100</f>
        <v>#REF!</v>
      </c>
      <c r="G13" s="26" t="e">
        <f>E13/#REF!*100</f>
        <v>#REF!</v>
      </c>
      <c r="H13" s="27"/>
      <c r="I13" s="27"/>
      <c r="J13" s="28">
        <f t="shared" si="0"/>
        <v>102.11955168119553</v>
      </c>
      <c r="K13" s="28">
        <f t="shared" si="1"/>
        <v>122.20864381520121</v>
      </c>
    </row>
    <row r="14" spans="1:11" s="2" customFormat="1" ht="21.75" hidden="1" customHeight="1" x14ac:dyDescent="0.25">
      <c r="A14" s="22" t="s">
        <v>27</v>
      </c>
      <c r="B14" s="29" t="s">
        <v>28</v>
      </c>
      <c r="C14" s="30"/>
      <c r="D14" s="30"/>
      <c r="E14" s="28"/>
      <c r="F14" s="26" t="e">
        <f>E14/#REF!*100</f>
        <v>#REF!</v>
      </c>
      <c r="G14" s="26"/>
      <c r="H14" s="27"/>
      <c r="I14" s="27"/>
      <c r="J14" s="28"/>
      <c r="K14" s="28" t="e">
        <f t="shared" si="1"/>
        <v>#DIV/0!</v>
      </c>
    </row>
    <row r="15" spans="1:11" s="2" customFormat="1" ht="27.75" customHeight="1" x14ac:dyDescent="0.25">
      <c r="A15" s="31" t="s">
        <v>29</v>
      </c>
      <c r="B15" s="29" t="s">
        <v>30</v>
      </c>
      <c r="C15" s="30">
        <v>104873.1</v>
      </c>
      <c r="D15" s="30">
        <v>111249</v>
      </c>
      <c r="E15" s="28">
        <v>113007.6</v>
      </c>
      <c r="F15" s="26" t="e">
        <f>E15/#REF!*100</f>
        <v>#REF!</v>
      </c>
      <c r="G15" s="26" t="e">
        <f>E15/#REF!*100</f>
        <v>#REF!</v>
      </c>
      <c r="H15" s="27"/>
      <c r="I15" s="27"/>
      <c r="J15" s="28">
        <f t="shared" ref="J15:J20" si="2">E15*100/D15</f>
        <v>101.58077825418655</v>
      </c>
      <c r="K15" s="28">
        <f t="shared" si="1"/>
        <v>107.75651716217027</v>
      </c>
    </row>
    <row r="16" spans="1:11" s="2" customFormat="1" ht="17.25" customHeight="1" x14ac:dyDescent="0.25">
      <c r="A16" s="32" t="s">
        <v>31</v>
      </c>
      <c r="B16" s="29" t="s">
        <v>32</v>
      </c>
      <c r="C16" s="30">
        <v>9593.1</v>
      </c>
      <c r="D16" s="30">
        <v>30211.599999999999</v>
      </c>
      <c r="E16" s="28">
        <v>30211.7</v>
      </c>
      <c r="F16" s="26" t="e">
        <f>E16/#REF!*100</f>
        <v>#REF!</v>
      </c>
      <c r="G16" s="26" t="e">
        <f>E16/#REF!*100</f>
        <v>#REF!</v>
      </c>
      <c r="H16" s="27"/>
      <c r="I16" s="27"/>
      <c r="J16" s="28">
        <f t="shared" si="2"/>
        <v>100.00033099868925</v>
      </c>
      <c r="K16" s="28">
        <f t="shared" si="1"/>
        <v>314.93156539596168</v>
      </c>
    </row>
    <row r="17" spans="1:11" s="2" customFormat="1" ht="25.5" customHeight="1" x14ac:dyDescent="0.25">
      <c r="A17" s="33" t="s">
        <v>33</v>
      </c>
      <c r="B17" s="29" t="s">
        <v>34</v>
      </c>
      <c r="C17" s="30">
        <v>15967.8</v>
      </c>
      <c r="D17" s="30">
        <v>14280</v>
      </c>
      <c r="E17" s="28">
        <v>14924.8</v>
      </c>
      <c r="F17" s="26" t="e">
        <f>E17/#REF!*100</f>
        <v>#REF!</v>
      </c>
      <c r="G17" s="26" t="e">
        <f>E17/#REF!*100</f>
        <v>#REF!</v>
      </c>
      <c r="H17" s="27"/>
      <c r="I17" s="27"/>
      <c r="J17" s="28">
        <f t="shared" si="2"/>
        <v>104.51540616246498</v>
      </c>
      <c r="K17" s="28">
        <f t="shared" si="1"/>
        <v>93.468104560427861</v>
      </c>
    </row>
    <row r="18" spans="1:11" s="2" customFormat="1" ht="29.25" customHeight="1" x14ac:dyDescent="0.25">
      <c r="A18" s="33" t="s">
        <v>35</v>
      </c>
      <c r="B18" s="29" t="s">
        <v>36</v>
      </c>
      <c r="C18" s="30">
        <v>12538</v>
      </c>
      <c r="D18" s="30">
        <v>16402.3</v>
      </c>
      <c r="E18" s="28">
        <v>17409</v>
      </c>
      <c r="F18" s="26" t="e">
        <f>E18/#REF!*100</f>
        <v>#REF!</v>
      </c>
      <c r="G18" s="26" t="e">
        <f>E18/#REF!*100</f>
        <v>#REF!</v>
      </c>
      <c r="H18" s="27"/>
      <c r="I18" s="27"/>
      <c r="J18" s="28">
        <f t="shared" si="2"/>
        <v>106.13755387963883</v>
      </c>
      <c r="K18" s="28">
        <f t="shared" si="1"/>
        <v>138.84989631520179</v>
      </c>
    </row>
    <row r="19" spans="1:11" s="2" customFormat="1" ht="18" customHeight="1" x14ac:dyDescent="0.25">
      <c r="A19" s="33" t="s">
        <v>37</v>
      </c>
      <c r="B19" s="29" t="s">
        <v>38</v>
      </c>
      <c r="C19" s="30">
        <v>6</v>
      </c>
      <c r="D19" s="30">
        <v>13.6</v>
      </c>
      <c r="E19" s="28">
        <v>13.6</v>
      </c>
      <c r="F19" s="26" t="e">
        <f>E19/#REF!*100</f>
        <v>#REF!</v>
      </c>
      <c r="G19" s="26" t="e">
        <f>E19/#REF!*100</f>
        <v>#REF!</v>
      </c>
      <c r="H19" s="27"/>
      <c r="I19" s="27"/>
      <c r="J19" s="28">
        <f t="shared" si="2"/>
        <v>100</v>
      </c>
      <c r="K19" s="28">
        <f t="shared" si="1"/>
        <v>226.66666666666666</v>
      </c>
    </row>
    <row r="20" spans="1:11" s="2" customFormat="1" ht="14.25" customHeight="1" x14ac:dyDescent="0.25">
      <c r="A20" s="34" t="s">
        <v>39</v>
      </c>
      <c r="B20" s="29" t="s">
        <v>40</v>
      </c>
      <c r="C20" s="30">
        <v>0</v>
      </c>
      <c r="D20" s="30">
        <v>27705</v>
      </c>
      <c r="E20" s="28">
        <v>29817</v>
      </c>
      <c r="F20" s="26" t="e">
        <f>E20/#REF!*100</f>
        <v>#REF!</v>
      </c>
      <c r="G20" s="26" t="e">
        <f>E20/#REF!*100</f>
        <v>#REF!</v>
      </c>
      <c r="H20" s="27"/>
      <c r="I20" s="27"/>
      <c r="J20" s="28">
        <f t="shared" si="2"/>
        <v>107.62317271250677</v>
      </c>
      <c r="K20" s="28"/>
    </row>
    <row r="21" spans="1:11" s="2" customFormat="1" ht="12.75" customHeight="1" x14ac:dyDescent="0.25">
      <c r="A21" s="35" t="s">
        <v>41</v>
      </c>
      <c r="B21" s="36" t="s">
        <v>42</v>
      </c>
      <c r="C21" s="30">
        <v>0</v>
      </c>
      <c r="D21" s="30"/>
      <c r="E21" s="28">
        <v>2</v>
      </c>
      <c r="F21" s="26"/>
      <c r="G21" s="26" t="e">
        <f>E21/#REF!*100</f>
        <v>#REF!</v>
      </c>
      <c r="H21" s="27"/>
      <c r="I21" s="27"/>
      <c r="J21" s="28"/>
      <c r="K21" s="28"/>
    </row>
    <row r="22" spans="1:11" s="2" customFormat="1" ht="18" customHeight="1" x14ac:dyDescent="0.25">
      <c r="A22" s="37" t="s">
        <v>43</v>
      </c>
      <c r="B22" s="38" t="s">
        <v>44</v>
      </c>
      <c r="C22" s="39">
        <f>C23+C24+C26+C25</f>
        <v>3321098.9</v>
      </c>
      <c r="D22" s="39">
        <f>D23+D24+D26+D25</f>
        <v>3656924.8</v>
      </c>
      <c r="E22" s="39">
        <f>E23+E24+E26+E25</f>
        <v>3633555.6999999997</v>
      </c>
      <c r="F22" s="40" t="e">
        <f>E22/#REF!*100</f>
        <v>#REF!</v>
      </c>
      <c r="G22" s="40" t="e">
        <f>E22/#REF!*100</f>
        <v>#REF!</v>
      </c>
      <c r="H22" s="27"/>
      <c r="I22" s="27"/>
      <c r="J22" s="21">
        <f t="shared" ref="J22:J27" si="3">E22*100/D22</f>
        <v>99.360963069298009</v>
      </c>
      <c r="K22" s="21">
        <f>E22*100/C22</f>
        <v>109.40823532837278</v>
      </c>
    </row>
    <row r="23" spans="1:11" s="2" customFormat="1" ht="28.5" customHeight="1" x14ac:dyDescent="0.25">
      <c r="A23" s="41" t="s">
        <v>45</v>
      </c>
      <c r="B23" s="42" t="s">
        <v>46</v>
      </c>
      <c r="C23" s="43">
        <v>3321098.9</v>
      </c>
      <c r="D23" s="30">
        <v>3590845.5</v>
      </c>
      <c r="E23" s="28">
        <v>3565447.5</v>
      </c>
      <c r="F23" s="26" t="e">
        <f>E23/#REF!*100</f>
        <v>#REF!</v>
      </c>
      <c r="G23" s="26" t="e">
        <f>E23/#REF!*100</f>
        <v>#REF!</v>
      </c>
      <c r="H23" s="27"/>
      <c r="I23" s="27"/>
      <c r="J23" s="28">
        <f t="shared" si="3"/>
        <v>99.292701398598183</v>
      </c>
      <c r="K23" s="28">
        <f>E23*100/C23</f>
        <v>107.35746231465735</v>
      </c>
    </row>
    <row r="24" spans="1:11" s="2" customFormat="1" ht="18.75" customHeight="1" x14ac:dyDescent="0.25">
      <c r="A24" s="41" t="s">
        <v>47</v>
      </c>
      <c r="B24" s="44" t="s">
        <v>48</v>
      </c>
      <c r="C24" s="45">
        <v>0</v>
      </c>
      <c r="D24" s="30">
        <v>76067.3</v>
      </c>
      <c r="E24" s="28">
        <v>78175.3</v>
      </c>
      <c r="F24" s="26" t="e">
        <f>E24/#REF!*100</f>
        <v>#REF!</v>
      </c>
      <c r="G24" s="26" t="e">
        <f>E24/#REF!*100</f>
        <v>#REF!</v>
      </c>
      <c r="H24" s="27"/>
      <c r="I24" s="27"/>
      <c r="J24" s="28">
        <f t="shared" si="3"/>
        <v>102.77123021324537</v>
      </c>
      <c r="K24" s="28"/>
    </row>
    <row r="25" spans="1:11" s="2" customFormat="1" ht="61.5" customHeight="1" x14ac:dyDescent="0.25">
      <c r="A25" s="41" t="s">
        <v>49</v>
      </c>
      <c r="B25" s="36" t="s">
        <v>50</v>
      </c>
      <c r="C25" s="30">
        <v>0</v>
      </c>
      <c r="D25" s="30"/>
      <c r="E25" s="28"/>
      <c r="F25" s="26" t="e">
        <f>E25/#REF!*100</f>
        <v>#REF!</v>
      </c>
      <c r="G25" s="26"/>
      <c r="H25" s="27"/>
      <c r="I25" s="27"/>
      <c r="J25" s="28"/>
      <c r="K25" s="28"/>
    </row>
    <row r="26" spans="1:11" s="2" customFormat="1" ht="37.5" customHeight="1" x14ac:dyDescent="0.25">
      <c r="A26" s="41" t="s">
        <v>51</v>
      </c>
      <c r="B26" s="46" t="s">
        <v>52</v>
      </c>
      <c r="C26" s="47">
        <v>0</v>
      </c>
      <c r="D26" s="30">
        <v>-9988</v>
      </c>
      <c r="E26" s="28">
        <v>-10067.1</v>
      </c>
      <c r="F26" s="26" t="e">
        <f>E26/#REF!*100</f>
        <v>#REF!</v>
      </c>
      <c r="G26" s="26"/>
      <c r="H26" s="27"/>
      <c r="I26" s="27"/>
      <c r="J26" s="28">
        <f t="shared" si="3"/>
        <v>100.79195034040849</v>
      </c>
      <c r="K26" s="28"/>
    </row>
    <row r="27" spans="1:11" s="2" customFormat="1" ht="15.75" customHeight="1" x14ac:dyDescent="0.25">
      <c r="A27" s="34"/>
      <c r="B27" s="48" t="s">
        <v>53</v>
      </c>
      <c r="C27" s="21">
        <f>C22+C8</f>
        <v>4193978.3</v>
      </c>
      <c r="D27" s="21">
        <f>D22+D8</f>
        <v>4575250.7</v>
      </c>
      <c r="E27" s="21">
        <f>E22+E8</f>
        <v>4576773.8</v>
      </c>
      <c r="F27" s="40" t="e">
        <f>E27/#REF!*100</f>
        <v>#REF!</v>
      </c>
      <c r="G27" s="40" t="e">
        <f>E27/#REF!*100</f>
        <v>#REF!</v>
      </c>
      <c r="H27" s="27"/>
      <c r="I27" s="49" t="e">
        <f>#REF!+#REF!+#REF!</f>
        <v>#REF!</v>
      </c>
      <c r="J27" s="21">
        <f t="shared" si="3"/>
        <v>100.0332899790606</v>
      </c>
      <c r="K27" s="21">
        <f>E27*100/C27</f>
        <v>109.12726467850347</v>
      </c>
    </row>
    <row r="28" spans="1:11" s="2" customFormat="1" x14ac:dyDescent="0.25">
      <c r="A28" s="50"/>
      <c r="B28" s="51"/>
      <c r="C28" s="51"/>
      <c r="D28" s="51"/>
      <c r="E28" s="51"/>
      <c r="F28" s="51"/>
      <c r="G28" s="52"/>
      <c r="H28" s="27"/>
      <c r="I28" s="27"/>
      <c r="J28" s="21"/>
      <c r="K28" s="28"/>
    </row>
    <row r="29" spans="1:11" s="2" customFormat="1" x14ac:dyDescent="0.25">
      <c r="A29" s="15" t="s">
        <v>54</v>
      </c>
      <c r="B29" s="16"/>
      <c r="C29" s="16"/>
      <c r="D29" s="16"/>
      <c r="E29" s="16"/>
      <c r="F29" s="16"/>
      <c r="G29" s="16"/>
      <c r="H29" s="16"/>
      <c r="I29" s="16"/>
      <c r="J29" s="16"/>
      <c r="K29" s="53"/>
    </row>
    <row r="30" spans="1:11" s="2" customFormat="1" ht="16.5" customHeight="1" x14ac:dyDescent="0.25">
      <c r="A30" s="37" t="s">
        <v>15</v>
      </c>
      <c r="B30" s="54" t="s">
        <v>16</v>
      </c>
      <c r="C30" s="40">
        <f>C31+C33+C35+C37+C34+C36+C39+C32</f>
        <v>18956.600000000002</v>
      </c>
      <c r="D30" s="40">
        <f>D31+D33+D35+D37+D34+D36+D39+D32</f>
        <v>22062</v>
      </c>
      <c r="E30" s="40">
        <f>E31+E33+E35+E37+E34+E36+E39+E32+E38</f>
        <v>22251.200000000001</v>
      </c>
      <c r="F30" s="40" t="e">
        <f>E30/#REF!*100</f>
        <v>#REF!</v>
      </c>
      <c r="G30" s="40" t="e">
        <f>E30/#REF!*100</f>
        <v>#REF!</v>
      </c>
      <c r="H30" s="27"/>
      <c r="I30" s="27"/>
      <c r="J30" s="21">
        <f t="shared" ref="J30:J37" si="4">E30*100/D30</f>
        <v>100.85758317468951</v>
      </c>
      <c r="K30" s="21">
        <f t="shared" ref="K30:K35" si="5">E30*100/C30</f>
        <v>117.37969889115135</v>
      </c>
    </row>
    <row r="31" spans="1:11" s="2" customFormat="1" ht="18.75" customHeight="1" x14ac:dyDescent="0.25">
      <c r="A31" s="22" t="s">
        <v>17</v>
      </c>
      <c r="B31" s="23" t="s">
        <v>18</v>
      </c>
      <c r="C31" s="24">
        <v>14500</v>
      </c>
      <c r="D31" s="30">
        <v>15852.7</v>
      </c>
      <c r="E31" s="25">
        <v>15953.8</v>
      </c>
      <c r="F31" s="26" t="e">
        <f>E31/#REF!*100</f>
        <v>#REF!</v>
      </c>
      <c r="G31" s="26" t="e">
        <f>E31/#REF!*100</f>
        <v>#REF!</v>
      </c>
      <c r="H31" s="27"/>
      <c r="I31" s="27"/>
      <c r="J31" s="28">
        <f t="shared" si="4"/>
        <v>100.6377462514272</v>
      </c>
      <c r="K31" s="28">
        <f t="shared" si="5"/>
        <v>110.02620689655173</v>
      </c>
    </row>
    <row r="32" spans="1:11" s="2" customFormat="1" ht="43.5" customHeight="1" x14ac:dyDescent="0.25">
      <c r="A32" s="22" t="s">
        <v>19</v>
      </c>
      <c r="B32" s="29" t="s">
        <v>20</v>
      </c>
      <c r="C32" s="30">
        <v>1652.9</v>
      </c>
      <c r="D32" s="30">
        <v>1652.9</v>
      </c>
      <c r="E32" s="25">
        <v>1624.6</v>
      </c>
      <c r="F32" s="26"/>
      <c r="G32" s="26"/>
      <c r="H32" s="27"/>
      <c r="I32" s="27"/>
      <c r="J32" s="28">
        <f t="shared" si="4"/>
        <v>98.287857704640331</v>
      </c>
      <c r="K32" s="28">
        <f t="shared" si="5"/>
        <v>98.287857704640331</v>
      </c>
    </row>
    <row r="33" spans="1:11" s="2" customFormat="1" ht="18.75" customHeight="1" x14ac:dyDescent="0.25">
      <c r="A33" s="22" t="s">
        <v>23</v>
      </c>
      <c r="B33" s="29" t="s">
        <v>24</v>
      </c>
      <c r="C33" s="30">
        <v>956.5</v>
      </c>
      <c r="D33" s="30">
        <v>1467.5</v>
      </c>
      <c r="E33" s="28">
        <v>1547.4</v>
      </c>
      <c r="F33" s="26" t="e">
        <f>E33/#REF!*100</f>
        <v>#REF!</v>
      </c>
      <c r="G33" s="26" t="e">
        <f>E33/#REF!*100</f>
        <v>#REF!</v>
      </c>
      <c r="H33" s="27"/>
      <c r="I33" s="27"/>
      <c r="J33" s="28">
        <f t="shared" si="4"/>
        <v>105.44463373083475</v>
      </c>
      <c r="K33" s="28">
        <f t="shared" si="5"/>
        <v>161.77731312075275</v>
      </c>
    </row>
    <row r="34" spans="1:11" s="2" customFormat="1" ht="16.5" customHeight="1" x14ac:dyDescent="0.25">
      <c r="A34" s="22" t="s">
        <v>25</v>
      </c>
      <c r="B34" s="29" t="s">
        <v>26</v>
      </c>
      <c r="C34" s="30">
        <v>12</v>
      </c>
      <c r="D34" s="30">
        <v>9.1</v>
      </c>
      <c r="E34" s="28">
        <v>9.1999999999999993</v>
      </c>
      <c r="F34" s="26" t="e">
        <f>E34/#REF!*100</f>
        <v>#REF!</v>
      </c>
      <c r="G34" s="26" t="e">
        <f>E34/#REF!*100</f>
        <v>#REF!</v>
      </c>
      <c r="H34" s="27"/>
      <c r="I34" s="27"/>
      <c r="J34" s="28">
        <f t="shared" si="4"/>
        <v>101.09890109890109</v>
      </c>
      <c r="K34" s="28">
        <f t="shared" si="5"/>
        <v>76.666666666666657</v>
      </c>
    </row>
    <row r="35" spans="1:11" s="2" customFormat="1" ht="31.5" customHeight="1" x14ac:dyDescent="0.25">
      <c r="A35" s="31" t="s">
        <v>29</v>
      </c>
      <c r="B35" s="29" t="s">
        <v>30</v>
      </c>
      <c r="C35" s="30">
        <v>1735.2</v>
      </c>
      <c r="D35" s="30">
        <v>1295.3</v>
      </c>
      <c r="E35" s="28">
        <v>1328.2</v>
      </c>
      <c r="F35" s="26" t="e">
        <f>E35/#REF!*100</f>
        <v>#REF!</v>
      </c>
      <c r="G35" s="26" t="e">
        <f>E35/#REF!*100</f>
        <v>#REF!</v>
      </c>
      <c r="H35" s="27"/>
      <c r="I35" s="27"/>
      <c r="J35" s="28">
        <f t="shared" si="4"/>
        <v>102.53995213464063</v>
      </c>
      <c r="K35" s="28">
        <f t="shared" si="5"/>
        <v>76.544490548639928</v>
      </c>
    </row>
    <row r="36" spans="1:11" s="2" customFormat="1" ht="29.25" customHeight="1" x14ac:dyDescent="0.25">
      <c r="A36" s="33" t="s">
        <v>33</v>
      </c>
      <c r="B36" s="29" t="s">
        <v>34</v>
      </c>
      <c r="C36" s="30"/>
      <c r="D36" s="30">
        <v>455.2</v>
      </c>
      <c r="E36" s="28">
        <v>455.2</v>
      </c>
      <c r="F36" s="26"/>
      <c r="G36" s="26" t="e">
        <f>E36/#REF!*100</f>
        <v>#REF!</v>
      </c>
      <c r="H36" s="27"/>
      <c r="I36" s="27"/>
      <c r="J36" s="28">
        <f t="shared" si="4"/>
        <v>100</v>
      </c>
      <c r="K36" s="28"/>
    </row>
    <row r="37" spans="1:11" s="2" customFormat="1" ht="25.5" customHeight="1" x14ac:dyDescent="0.25">
      <c r="A37" s="32" t="s">
        <v>35</v>
      </c>
      <c r="B37" s="29" t="s">
        <v>36</v>
      </c>
      <c r="C37" s="30">
        <v>100</v>
      </c>
      <c r="D37" s="30">
        <v>1329.3</v>
      </c>
      <c r="E37" s="28">
        <v>1332.8</v>
      </c>
      <c r="F37" s="26" t="e">
        <f>E37/#REF!*100</f>
        <v>#REF!</v>
      </c>
      <c r="G37" s="26" t="e">
        <f>E37/#REF!*100</f>
        <v>#REF!</v>
      </c>
      <c r="H37" s="27"/>
      <c r="I37" s="27"/>
      <c r="J37" s="28">
        <f t="shared" si="4"/>
        <v>100.26329647182727</v>
      </c>
      <c r="K37" s="28">
        <f>E37*100/C37</f>
        <v>1332.8</v>
      </c>
    </row>
    <row r="38" spans="1:11" s="2" customFormat="1" ht="11.25" hidden="1" customHeight="1" x14ac:dyDescent="0.25">
      <c r="A38" s="34" t="s">
        <v>39</v>
      </c>
      <c r="B38" s="29" t="s">
        <v>40</v>
      </c>
      <c r="C38" s="55"/>
      <c r="D38" s="30"/>
      <c r="E38" s="28"/>
      <c r="F38" s="26"/>
      <c r="G38" s="26"/>
      <c r="H38" s="27"/>
      <c r="I38" s="27"/>
      <c r="J38" s="28"/>
      <c r="K38" s="28"/>
    </row>
    <row r="39" spans="1:11" s="2" customFormat="1" ht="15.75" customHeight="1" x14ac:dyDescent="0.25">
      <c r="A39" s="35" t="s">
        <v>41</v>
      </c>
      <c r="B39" s="36" t="s">
        <v>42</v>
      </c>
      <c r="C39" s="55"/>
      <c r="D39" s="29"/>
      <c r="E39" s="28">
        <v>0</v>
      </c>
      <c r="F39" s="26"/>
      <c r="G39" s="26"/>
      <c r="H39" s="27"/>
      <c r="I39" s="27"/>
      <c r="J39" s="21"/>
      <c r="K39" s="28"/>
    </row>
    <row r="40" spans="1:11" s="2" customFormat="1" ht="12" customHeight="1" x14ac:dyDescent="0.25">
      <c r="A40" s="37" t="s">
        <v>43</v>
      </c>
      <c r="B40" s="38" t="s">
        <v>44</v>
      </c>
      <c r="C40" s="39">
        <f>C41+C42</f>
        <v>13568.4</v>
      </c>
      <c r="D40" s="39">
        <f>D41+D42</f>
        <v>21348.400000000001</v>
      </c>
      <c r="E40" s="39">
        <f>E41+E42</f>
        <v>21037.3</v>
      </c>
      <c r="F40" s="39" t="e">
        <f>F41</f>
        <v>#REF!</v>
      </c>
      <c r="G40" s="40" t="e">
        <f>E40/#REF!*100</f>
        <v>#REF!</v>
      </c>
      <c r="H40" s="27"/>
      <c r="I40" s="27"/>
      <c r="J40" s="21">
        <f>E40*100/D40</f>
        <v>98.542747934271418</v>
      </c>
      <c r="K40" s="21">
        <f>E40*100/C40</f>
        <v>155.04628401285339</v>
      </c>
    </row>
    <row r="41" spans="1:11" s="2" customFormat="1" ht="26.25" customHeight="1" x14ac:dyDescent="0.25">
      <c r="A41" s="41" t="s">
        <v>45</v>
      </c>
      <c r="B41" s="42" t="s">
        <v>46</v>
      </c>
      <c r="C41" s="43">
        <v>13568.4</v>
      </c>
      <c r="D41" s="30">
        <v>21348.400000000001</v>
      </c>
      <c r="E41" s="28">
        <v>21037.3</v>
      </c>
      <c r="F41" s="26" t="e">
        <f>E41/#REF!*100</f>
        <v>#REF!</v>
      </c>
      <c r="G41" s="26" t="e">
        <f>E41/#REF!*100</f>
        <v>#REF!</v>
      </c>
      <c r="H41" s="27"/>
      <c r="I41" s="27"/>
      <c r="J41" s="28">
        <f>E41*100/D41</f>
        <v>98.542747934271418</v>
      </c>
      <c r="K41" s="28">
        <f>E41*100/C41</f>
        <v>155.04628401285339</v>
      </c>
    </row>
    <row r="42" spans="1:11" s="2" customFormat="1" ht="17.25" hidden="1" customHeight="1" x14ac:dyDescent="0.25">
      <c r="A42" s="41" t="s">
        <v>51</v>
      </c>
      <c r="B42" s="46" t="s">
        <v>52</v>
      </c>
      <c r="C42" s="47">
        <v>0</v>
      </c>
      <c r="D42" s="30"/>
      <c r="E42" s="28"/>
      <c r="F42" s="26"/>
      <c r="G42" s="26"/>
      <c r="H42" s="27"/>
      <c r="I42" s="27"/>
      <c r="J42" s="28" t="e">
        <f>E42*100/D42</f>
        <v>#DIV/0!</v>
      </c>
      <c r="K42" s="28"/>
    </row>
    <row r="43" spans="1:11" s="2" customFormat="1" ht="17.25" customHeight="1" x14ac:dyDescent="0.25">
      <c r="A43" s="34"/>
      <c r="B43" s="48" t="s">
        <v>53</v>
      </c>
      <c r="C43" s="21">
        <f>C40+C30</f>
        <v>32525</v>
      </c>
      <c r="D43" s="21">
        <f>D40+D30</f>
        <v>43410.400000000001</v>
      </c>
      <c r="E43" s="21">
        <f>E40+E30</f>
        <v>43288.5</v>
      </c>
      <c r="F43" s="40" t="e">
        <f>E43/#REF!*100</f>
        <v>#REF!</v>
      </c>
      <c r="G43" s="40" t="e">
        <f>E43/#REF!*100</f>
        <v>#REF!</v>
      </c>
      <c r="H43" s="27"/>
      <c r="I43" s="49" t="e">
        <f>#REF!+#REF!+#REF!</f>
        <v>#REF!</v>
      </c>
      <c r="J43" s="21">
        <f>E43*100/D43</f>
        <v>99.719191714427879</v>
      </c>
      <c r="K43" s="21">
        <f>E43*100/C43</f>
        <v>133.09300538047657</v>
      </c>
    </row>
    <row r="44" spans="1:11" s="2" customFormat="1" x14ac:dyDescent="0.25">
      <c r="A44" s="56"/>
      <c r="B44" s="57"/>
      <c r="C44" s="57"/>
      <c r="D44" s="57"/>
      <c r="E44" s="57"/>
      <c r="F44" s="57"/>
      <c r="G44" s="58"/>
      <c r="H44" s="27"/>
      <c r="I44" s="27"/>
      <c r="J44" s="21"/>
      <c r="K44" s="28"/>
    </row>
    <row r="45" spans="1:11" s="2" customFormat="1" x14ac:dyDescent="0.25">
      <c r="A45" s="15" t="s">
        <v>55</v>
      </c>
      <c r="B45" s="16"/>
      <c r="C45" s="16"/>
      <c r="D45" s="16"/>
      <c r="E45" s="16"/>
      <c r="F45" s="16"/>
      <c r="G45" s="16"/>
      <c r="H45" s="16"/>
      <c r="I45" s="16"/>
      <c r="J45" s="16"/>
      <c r="K45" s="53"/>
    </row>
    <row r="46" spans="1:11" s="2" customFormat="1" ht="16.5" customHeight="1" x14ac:dyDescent="0.25">
      <c r="A46" s="37" t="s">
        <v>15</v>
      </c>
      <c r="B46" s="54" t="s">
        <v>16</v>
      </c>
      <c r="C46" s="40">
        <f>C47+C50+C52+C54+C55+C56+C51+C49+C48+C53</f>
        <v>21958.699999999997</v>
      </c>
      <c r="D46" s="40">
        <f>D47+D50+D52+D54+D55+D56+D51+D49+D48+D53</f>
        <v>22215.599999999995</v>
      </c>
      <c r="E46" s="40">
        <f>E47+E50+E52+E54+E55+E56+E51+E49+E48+E53</f>
        <v>24009.199999999997</v>
      </c>
      <c r="F46" s="40" t="e">
        <f>E46/#REF!*100</f>
        <v>#REF!</v>
      </c>
      <c r="G46" s="40" t="e">
        <f>E46/#REF!*100</f>
        <v>#REF!</v>
      </c>
      <c r="H46" s="27"/>
      <c r="I46" s="27"/>
      <c r="J46" s="21">
        <f t="shared" ref="J46:J55" si="6">E46*100/D46</f>
        <v>108.0736059345685</v>
      </c>
      <c r="K46" s="21">
        <f>E46*100/C46</f>
        <v>109.33798448906356</v>
      </c>
    </row>
    <row r="47" spans="1:11" s="2" customFormat="1" ht="14.25" customHeight="1" x14ac:dyDescent="0.25">
      <c r="A47" s="34" t="s">
        <v>17</v>
      </c>
      <c r="B47" s="23" t="s">
        <v>18</v>
      </c>
      <c r="C47" s="24">
        <v>14200</v>
      </c>
      <c r="D47" s="30">
        <v>14300</v>
      </c>
      <c r="E47" s="25">
        <v>15797</v>
      </c>
      <c r="F47" s="26" t="e">
        <f>E47/#REF!*100</f>
        <v>#REF!</v>
      </c>
      <c r="G47" s="26" t="e">
        <f>E47/#REF!*100</f>
        <v>#REF!</v>
      </c>
      <c r="H47" s="27"/>
      <c r="I47" s="27"/>
      <c r="J47" s="28">
        <f t="shared" si="6"/>
        <v>110.46853146853147</v>
      </c>
      <c r="K47" s="28">
        <f>E47*100/C47</f>
        <v>111.24647887323944</v>
      </c>
    </row>
    <row r="48" spans="1:11" s="2" customFormat="1" ht="43.5" customHeight="1" x14ac:dyDescent="0.25">
      <c r="A48" s="22" t="s">
        <v>19</v>
      </c>
      <c r="B48" s="29" t="s">
        <v>20</v>
      </c>
      <c r="C48" s="30">
        <v>3866.1</v>
      </c>
      <c r="D48" s="30">
        <v>3765.1</v>
      </c>
      <c r="E48" s="25">
        <v>3800.3</v>
      </c>
      <c r="F48" s="26"/>
      <c r="G48" s="26"/>
      <c r="H48" s="27"/>
      <c r="I48" s="27"/>
      <c r="J48" s="28">
        <f t="shared" si="6"/>
        <v>100.93490212743353</v>
      </c>
      <c r="K48" s="28">
        <f>E48*100/C48</f>
        <v>98.298026434908564</v>
      </c>
    </row>
    <row r="49" spans="1:11" s="2" customFormat="1" ht="16.5" customHeight="1" x14ac:dyDescent="0.25">
      <c r="A49" s="22" t="s">
        <v>21</v>
      </c>
      <c r="B49" s="29" t="s">
        <v>22</v>
      </c>
      <c r="C49" s="30">
        <v>16</v>
      </c>
      <c r="D49" s="30">
        <v>35.1</v>
      </c>
      <c r="E49" s="25">
        <v>35.1</v>
      </c>
      <c r="F49" s="26" t="e">
        <f>E49/#REF!*100</f>
        <v>#REF!</v>
      </c>
      <c r="G49" s="26" t="e">
        <f>E49/#REF!*100</f>
        <v>#REF!</v>
      </c>
      <c r="H49" s="27"/>
      <c r="I49" s="27"/>
      <c r="J49" s="28">
        <f t="shared" si="6"/>
        <v>100</v>
      </c>
      <c r="K49" s="28">
        <f>E49*100/C49</f>
        <v>219.375</v>
      </c>
    </row>
    <row r="50" spans="1:11" s="2" customFormat="1" ht="13.5" customHeight="1" x14ac:dyDescent="0.25">
      <c r="A50" s="22" t="s">
        <v>23</v>
      </c>
      <c r="B50" s="29" t="s">
        <v>24</v>
      </c>
      <c r="C50" s="30">
        <v>3028.5</v>
      </c>
      <c r="D50" s="30">
        <v>2824.3</v>
      </c>
      <c r="E50" s="28">
        <v>3031</v>
      </c>
      <c r="F50" s="26" t="e">
        <f>E50/#REF!*100</f>
        <v>#REF!</v>
      </c>
      <c r="G50" s="26" t="e">
        <f>E50/#REF!*100</f>
        <v>#REF!</v>
      </c>
      <c r="H50" s="27"/>
      <c r="I50" s="27"/>
      <c r="J50" s="28">
        <f t="shared" si="6"/>
        <v>107.31862762454413</v>
      </c>
      <c r="K50" s="28">
        <f>E50*100/C50</f>
        <v>100.08254911672445</v>
      </c>
    </row>
    <row r="51" spans="1:11" s="2" customFormat="1" ht="20.25" customHeight="1" x14ac:dyDescent="0.25">
      <c r="A51" s="22" t="s">
        <v>25</v>
      </c>
      <c r="B51" s="29" t="s">
        <v>26</v>
      </c>
      <c r="C51" s="30"/>
      <c r="D51" s="30">
        <v>2.2999999999999998</v>
      </c>
      <c r="E51" s="28">
        <v>2.2999999999999998</v>
      </c>
      <c r="F51" s="26"/>
      <c r="G51" s="26" t="e">
        <f>E51/#REF!*100</f>
        <v>#REF!</v>
      </c>
      <c r="H51" s="27"/>
      <c r="I51" s="27"/>
      <c r="J51" s="28">
        <f t="shared" si="6"/>
        <v>100</v>
      </c>
      <c r="K51" s="28"/>
    </row>
    <row r="52" spans="1:11" s="2" customFormat="1" ht="32.25" customHeight="1" x14ac:dyDescent="0.25">
      <c r="A52" s="31" t="s">
        <v>29</v>
      </c>
      <c r="B52" s="29" t="s">
        <v>30</v>
      </c>
      <c r="C52" s="30">
        <v>698.1</v>
      </c>
      <c r="D52" s="30">
        <v>777.5</v>
      </c>
      <c r="E52" s="28">
        <v>832.2</v>
      </c>
      <c r="F52" s="26" t="e">
        <f>E52/#REF!*100</f>
        <v>#REF!</v>
      </c>
      <c r="G52" s="26" t="e">
        <f>E52/#REF!*100</f>
        <v>#REF!</v>
      </c>
      <c r="H52" s="27"/>
      <c r="I52" s="27"/>
      <c r="J52" s="28">
        <f t="shared" si="6"/>
        <v>107.03536977491962</v>
      </c>
      <c r="K52" s="28">
        <f>E52*100/C52</f>
        <v>119.20928233777396</v>
      </c>
    </row>
    <row r="53" spans="1:11" s="2" customFormat="1" ht="32.25" customHeight="1" x14ac:dyDescent="0.25">
      <c r="A53" s="33" t="s">
        <v>33</v>
      </c>
      <c r="B53" s="29" t="s">
        <v>34</v>
      </c>
      <c r="C53" s="30"/>
      <c r="D53" s="30">
        <v>179.3</v>
      </c>
      <c r="E53" s="28">
        <v>179.3</v>
      </c>
      <c r="F53" s="26"/>
      <c r="G53" s="26"/>
      <c r="H53" s="27"/>
      <c r="I53" s="27"/>
      <c r="J53" s="28">
        <f t="shared" si="6"/>
        <v>100</v>
      </c>
      <c r="K53" s="28"/>
    </row>
    <row r="54" spans="1:11" s="2" customFormat="1" ht="30" customHeight="1" x14ac:dyDescent="0.25">
      <c r="A54" s="33" t="s">
        <v>35</v>
      </c>
      <c r="B54" s="29" t="s">
        <v>36</v>
      </c>
      <c r="C54" s="30">
        <v>150</v>
      </c>
      <c r="D54" s="30">
        <v>82</v>
      </c>
      <c r="E54" s="28">
        <v>82</v>
      </c>
      <c r="F54" s="26" t="e">
        <f>E54/#REF!*100</f>
        <v>#REF!</v>
      </c>
      <c r="G54" s="26" t="e">
        <f>E54/#REF!*100</f>
        <v>#REF!</v>
      </c>
      <c r="H54" s="27"/>
      <c r="I54" s="27"/>
      <c r="J54" s="28">
        <f t="shared" si="6"/>
        <v>100</v>
      </c>
      <c r="K54" s="28">
        <f>E54*100/C54</f>
        <v>54.666666666666664</v>
      </c>
    </row>
    <row r="55" spans="1:11" s="2" customFormat="1" ht="21" customHeight="1" x14ac:dyDescent="0.25">
      <c r="A55" s="34" t="s">
        <v>39</v>
      </c>
      <c r="B55" s="29" t="s">
        <v>40</v>
      </c>
      <c r="C55" s="30">
        <v>0</v>
      </c>
      <c r="D55" s="30">
        <v>250</v>
      </c>
      <c r="E55" s="28">
        <v>250</v>
      </c>
      <c r="F55" s="26" t="e">
        <f>E55/#REF!*100</f>
        <v>#REF!</v>
      </c>
      <c r="G55" s="26"/>
      <c r="H55" s="27"/>
      <c r="I55" s="27"/>
      <c r="J55" s="28">
        <f t="shared" si="6"/>
        <v>100</v>
      </c>
      <c r="K55" s="28"/>
    </row>
    <row r="56" spans="1:11" s="2" customFormat="1" ht="14.25" customHeight="1" x14ac:dyDescent="0.25">
      <c r="A56" s="59" t="s">
        <v>41</v>
      </c>
      <c r="B56" s="36" t="s">
        <v>42</v>
      </c>
      <c r="C56" s="30"/>
      <c r="D56" s="30"/>
      <c r="E56" s="28">
        <v>0</v>
      </c>
      <c r="F56" s="26"/>
      <c r="G56" s="26"/>
      <c r="H56" s="27"/>
      <c r="I56" s="27"/>
      <c r="J56" s="28"/>
      <c r="K56" s="28"/>
    </row>
    <row r="57" spans="1:11" s="2" customFormat="1" ht="18" customHeight="1" x14ac:dyDescent="0.25">
      <c r="A57" s="17" t="s">
        <v>43</v>
      </c>
      <c r="B57" s="38" t="s">
        <v>44</v>
      </c>
      <c r="C57" s="39">
        <f t="shared" ref="C57:I57" si="7">C58+C60+C59</f>
        <v>20853</v>
      </c>
      <c r="D57" s="39">
        <f t="shared" si="7"/>
        <v>26324.5</v>
      </c>
      <c r="E57" s="39">
        <f t="shared" si="7"/>
        <v>26261.599999999999</v>
      </c>
      <c r="F57" s="39" t="e">
        <f t="shared" si="7"/>
        <v>#REF!</v>
      </c>
      <c r="G57" s="39" t="e">
        <f t="shared" si="7"/>
        <v>#REF!</v>
      </c>
      <c r="H57" s="39">
        <f t="shared" si="7"/>
        <v>0.1</v>
      </c>
      <c r="I57" s="39">
        <f t="shared" si="7"/>
        <v>0</v>
      </c>
      <c r="J57" s="21">
        <f>E57*100/D57</f>
        <v>99.761059089441389</v>
      </c>
      <c r="K57" s="21">
        <f>E57*100/C57</f>
        <v>125.93679566489234</v>
      </c>
    </row>
    <row r="58" spans="1:11" s="2" customFormat="1" ht="34.5" customHeight="1" x14ac:dyDescent="0.25">
      <c r="A58" s="41" t="s">
        <v>45</v>
      </c>
      <c r="B58" s="42" t="s">
        <v>46</v>
      </c>
      <c r="C58" s="43">
        <v>20853</v>
      </c>
      <c r="D58" s="30">
        <v>26296.5</v>
      </c>
      <c r="E58" s="28">
        <v>26233.599999999999</v>
      </c>
      <c r="F58" s="26" t="e">
        <f>E58/#REF!*100</f>
        <v>#REF!</v>
      </c>
      <c r="G58" s="26" t="e">
        <f>E58/#REF!*100</f>
        <v>#REF!</v>
      </c>
      <c r="H58" s="27">
        <v>0.1</v>
      </c>
      <c r="I58" s="27"/>
      <c r="J58" s="28">
        <f>E58*100/D58</f>
        <v>99.760804669822974</v>
      </c>
      <c r="K58" s="28">
        <f>E58*100/C58</f>
        <v>125.80252241883662</v>
      </c>
    </row>
    <row r="59" spans="1:11" s="2" customFormat="1" ht="60.75" customHeight="1" x14ac:dyDescent="0.25">
      <c r="A59" s="41" t="s">
        <v>49</v>
      </c>
      <c r="B59" s="36" t="s">
        <v>50</v>
      </c>
      <c r="C59" s="44"/>
      <c r="D59" s="30">
        <v>28</v>
      </c>
      <c r="E59" s="28">
        <v>28</v>
      </c>
      <c r="F59" s="26"/>
      <c r="G59" s="26"/>
      <c r="H59" s="27"/>
      <c r="I59" s="27"/>
      <c r="J59" s="28">
        <f>E59*100/D59</f>
        <v>100</v>
      </c>
      <c r="K59" s="28"/>
    </row>
    <row r="60" spans="1:11" s="2" customFormat="1" ht="19.5" hidden="1" customHeight="1" x14ac:dyDescent="0.25">
      <c r="A60" s="41" t="s">
        <v>51</v>
      </c>
      <c r="B60" s="46" t="s">
        <v>52</v>
      </c>
      <c r="C60" s="46"/>
      <c r="D60" s="30"/>
      <c r="E60" s="28"/>
      <c r="F60" s="26" t="e">
        <f>E60/#REF!*100</f>
        <v>#REF!</v>
      </c>
      <c r="G60" s="26"/>
      <c r="H60" s="27"/>
      <c r="I60" s="27"/>
      <c r="J60" s="28"/>
      <c r="K60" s="28" t="e">
        <f>E60*100/C60</f>
        <v>#DIV/0!</v>
      </c>
    </row>
    <row r="61" spans="1:11" s="2" customFormat="1" ht="16.5" customHeight="1" x14ac:dyDescent="0.25">
      <c r="A61" s="31"/>
      <c r="B61" s="60" t="s">
        <v>53</v>
      </c>
      <c r="C61" s="61">
        <f>C57+C46</f>
        <v>42811.7</v>
      </c>
      <c r="D61" s="61">
        <f>D57+D46</f>
        <v>48540.099999999991</v>
      </c>
      <c r="E61" s="61">
        <f>E57+E46</f>
        <v>50270.799999999996</v>
      </c>
      <c r="F61" s="40" t="e">
        <f>E61/#REF!*100</f>
        <v>#REF!</v>
      </c>
      <c r="G61" s="40" t="e">
        <f>E61/#REF!*100</f>
        <v>#REF!</v>
      </c>
      <c r="H61" s="27"/>
      <c r="I61" s="49" t="e">
        <f>#REF!+#REF!+#REF!</f>
        <v>#REF!</v>
      </c>
      <c r="J61" s="21">
        <f>E61*100/D61</f>
        <v>103.56550563348655</v>
      </c>
      <c r="K61" s="21">
        <f>E61*100/C61</f>
        <v>117.42304089769853</v>
      </c>
    </row>
    <row r="62" spans="1:11" s="2" customFormat="1" x14ac:dyDescent="0.25">
      <c r="A62" s="50"/>
      <c r="B62" s="51"/>
      <c r="C62" s="51"/>
      <c r="D62" s="51"/>
      <c r="E62" s="51"/>
      <c r="F62" s="51"/>
      <c r="G62" s="52"/>
      <c r="H62" s="27"/>
      <c r="I62" s="27"/>
      <c r="J62" s="21"/>
      <c r="K62" s="28"/>
    </row>
    <row r="63" spans="1:11" s="2" customFormat="1" x14ac:dyDescent="0.25">
      <c r="A63" s="15" t="s">
        <v>56</v>
      </c>
      <c r="B63" s="16"/>
      <c r="C63" s="16"/>
      <c r="D63" s="16"/>
      <c r="E63" s="16"/>
      <c r="F63" s="16"/>
      <c r="G63" s="16"/>
      <c r="H63" s="16"/>
      <c r="I63" s="16"/>
      <c r="J63" s="16"/>
      <c r="K63" s="53"/>
    </row>
    <row r="64" spans="1:11" s="2" customFormat="1" ht="19.5" customHeight="1" x14ac:dyDescent="0.25">
      <c r="A64" s="17" t="s">
        <v>15</v>
      </c>
      <c r="B64" s="18" t="s">
        <v>16</v>
      </c>
      <c r="C64" s="19">
        <f t="shared" ref="C64:I64" si="8">C65+C68+C70+C72+C69+C74+C73+C67+C71+C66</f>
        <v>43308.299999999996</v>
      </c>
      <c r="D64" s="19">
        <f t="shared" si="8"/>
        <v>46097.9</v>
      </c>
      <c r="E64" s="19">
        <f>E65+E68+E70+E72+E69+E74+E73+E67+E71+E66</f>
        <v>48333.1</v>
      </c>
      <c r="F64" s="19" t="e">
        <f t="shared" si="8"/>
        <v>#REF!</v>
      </c>
      <c r="G64" s="19" t="e">
        <f t="shared" si="8"/>
        <v>#REF!</v>
      </c>
      <c r="H64" s="19">
        <f t="shared" si="8"/>
        <v>0</v>
      </c>
      <c r="I64" s="19">
        <f t="shared" si="8"/>
        <v>0</v>
      </c>
      <c r="J64" s="21">
        <f t="shared" ref="J64:J70" si="9">E64*100/D64</f>
        <v>104.84881090027962</v>
      </c>
      <c r="K64" s="21">
        <f t="shared" ref="K64:K70" si="10">E64*100/C64</f>
        <v>111.60239492198956</v>
      </c>
    </row>
    <row r="65" spans="1:11" s="2" customFormat="1" ht="18.75" customHeight="1" x14ac:dyDescent="0.25">
      <c r="A65" s="22" t="s">
        <v>17</v>
      </c>
      <c r="B65" s="23" t="s">
        <v>18</v>
      </c>
      <c r="C65" s="24">
        <v>21100</v>
      </c>
      <c r="D65" s="30">
        <v>22191.599999999999</v>
      </c>
      <c r="E65" s="26">
        <v>23317.7</v>
      </c>
      <c r="F65" s="26" t="e">
        <f>E65/#REF!*100</f>
        <v>#REF!</v>
      </c>
      <c r="G65" s="26" t="e">
        <f>E65/#REF!*100</f>
        <v>#REF!</v>
      </c>
      <c r="H65" s="27"/>
      <c r="I65" s="27"/>
      <c r="J65" s="28">
        <f t="shared" si="9"/>
        <v>105.07444258187783</v>
      </c>
      <c r="K65" s="28">
        <f t="shared" si="10"/>
        <v>110.51042654028436</v>
      </c>
    </row>
    <row r="66" spans="1:11" s="2" customFormat="1" ht="42" customHeight="1" x14ac:dyDescent="0.25">
      <c r="A66" s="22" t="s">
        <v>19</v>
      </c>
      <c r="B66" s="29" t="s">
        <v>20</v>
      </c>
      <c r="C66" s="30">
        <v>6651.7</v>
      </c>
      <c r="D66" s="30">
        <v>5989.8</v>
      </c>
      <c r="E66" s="26">
        <v>6538.6</v>
      </c>
      <c r="F66" s="26"/>
      <c r="G66" s="26"/>
      <c r="H66" s="27"/>
      <c r="I66" s="27"/>
      <c r="J66" s="28">
        <f t="shared" si="9"/>
        <v>109.16224247888076</v>
      </c>
      <c r="K66" s="28">
        <f t="shared" si="10"/>
        <v>98.299682787858742</v>
      </c>
    </row>
    <row r="67" spans="1:11" s="2" customFormat="1" ht="15.75" customHeight="1" x14ac:dyDescent="0.25">
      <c r="A67" s="22" t="s">
        <v>21</v>
      </c>
      <c r="B67" s="29" t="s">
        <v>22</v>
      </c>
      <c r="C67" s="30">
        <v>90</v>
      </c>
      <c r="D67" s="30">
        <v>21.2</v>
      </c>
      <c r="E67" s="62">
        <v>21.3</v>
      </c>
      <c r="F67" s="26" t="e">
        <f>E67/#REF!*100</f>
        <v>#REF!</v>
      </c>
      <c r="G67" s="26" t="e">
        <f>E67/#REF!*100</f>
        <v>#REF!</v>
      </c>
      <c r="H67" s="27"/>
      <c r="I67" s="27"/>
      <c r="J67" s="28">
        <f t="shared" si="9"/>
        <v>100.47169811320755</v>
      </c>
      <c r="K67" s="28">
        <f t="shared" si="10"/>
        <v>23.666666666666668</v>
      </c>
    </row>
    <row r="68" spans="1:11" s="2" customFormat="1" ht="17.25" customHeight="1" x14ac:dyDescent="0.25">
      <c r="A68" s="22" t="s">
        <v>23</v>
      </c>
      <c r="B68" s="29" t="s">
        <v>24</v>
      </c>
      <c r="C68" s="30">
        <v>9748.7000000000007</v>
      </c>
      <c r="D68" s="30">
        <v>8149.7</v>
      </c>
      <c r="E68" s="62">
        <v>8278.7999999999993</v>
      </c>
      <c r="F68" s="26" t="e">
        <f>E68/#REF!*100</f>
        <v>#REF!</v>
      </c>
      <c r="G68" s="26" t="e">
        <f>E68/#REF!*100</f>
        <v>#REF!</v>
      </c>
      <c r="H68" s="27"/>
      <c r="I68" s="27"/>
      <c r="J68" s="28">
        <f t="shared" si="9"/>
        <v>101.58410739045608</v>
      </c>
      <c r="K68" s="28">
        <f t="shared" si="10"/>
        <v>84.922092176392738</v>
      </c>
    </row>
    <row r="69" spans="1:11" s="2" customFormat="1" ht="18.75" customHeight="1" x14ac:dyDescent="0.25">
      <c r="A69" s="22" t="s">
        <v>25</v>
      </c>
      <c r="B69" s="29" t="s">
        <v>26</v>
      </c>
      <c r="C69" s="30">
        <v>44.1</v>
      </c>
      <c r="D69" s="30">
        <v>51</v>
      </c>
      <c r="E69" s="62">
        <v>51.2</v>
      </c>
      <c r="F69" s="26"/>
      <c r="G69" s="26" t="e">
        <f>E69/#REF!*100</f>
        <v>#REF!</v>
      </c>
      <c r="H69" s="27"/>
      <c r="I69" s="27"/>
      <c r="J69" s="28">
        <f t="shared" si="9"/>
        <v>100.3921568627451</v>
      </c>
      <c r="K69" s="28">
        <f t="shared" si="10"/>
        <v>116.09977324263038</v>
      </c>
    </row>
    <row r="70" spans="1:11" s="2" customFormat="1" ht="29.25" customHeight="1" x14ac:dyDescent="0.25">
      <c r="A70" s="31" t="s">
        <v>29</v>
      </c>
      <c r="B70" s="29" t="s">
        <v>30</v>
      </c>
      <c r="C70" s="30">
        <v>5558.8</v>
      </c>
      <c r="D70" s="30">
        <v>9526</v>
      </c>
      <c r="E70" s="62">
        <v>9944.5</v>
      </c>
      <c r="F70" s="26" t="e">
        <f>E70/#REF!*100</f>
        <v>#REF!</v>
      </c>
      <c r="G70" s="26" t="e">
        <f>E70/#REF!*100</f>
        <v>#REF!</v>
      </c>
      <c r="H70" s="27"/>
      <c r="I70" s="27"/>
      <c r="J70" s="28">
        <f t="shared" si="9"/>
        <v>104.39323955490238</v>
      </c>
      <c r="K70" s="28">
        <f t="shared" si="10"/>
        <v>178.89652442973303</v>
      </c>
    </row>
    <row r="71" spans="1:11" s="2" customFormat="1" ht="14.25" hidden="1" customHeight="1" x14ac:dyDescent="0.25">
      <c r="A71" s="33" t="s">
        <v>33</v>
      </c>
      <c r="B71" s="29" t="s">
        <v>34</v>
      </c>
      <c r="C71" s="30"/>
      <c r="D71" s="30"/>
      <c r="E71" s="62"/>
      <c r="F71" s="26" t="e">
        <f>E71/#REF!*100</f>
        <v>#REF!</v>
      </c>
      <c r="G71" s="26" t="e">
        <f>E71/#REF!*100</f>
        <v>#REF!</v>
      </c>
      <c r="H71" s="27"/>
      <c r="I71" s="27"/>
      <c r="J71" s="28"/>
      <c r="K71" s="28"/>
    </row>
    <row r="72" spans="1:11" s="2" customFormat="1" ht="32.25" customHeight="1" x14ac:dyDescent="0.25">
      <c r="A72" s="32" t="s">
        <v>35</v>
      </c>
      <c r="B72" s="29" t="s">
        <v>36</v>
      </c>
      <c r="C72" s="30">
        <v>115</v>
      </c>
      <c r="D72" s="30">
        <v>152</v>
      </c>
      <c r="E72" s="62">
        <v>161.19999999999999</v>
      </c>
      <c r="F72" s="26" t="e">
        <f>E72/#REF!*100</f>
        <v>#REF!</v>
      </c>
      <c r="G72" s="26" t="e">
        <f>E72/#REF!*100</f>
        <v>#REF!</v>
      </c>
      <c r="H72" s="27"/>
      <c r="I72" s="27"/>
      <c r="J72" s="28">
        <f>E72*100/D72</f>
        <v>106.05263157894736</v>
      </c>
      <c r="K72" s="28">
        <f>E72*100/C72</f>
        <v>140.17391304347825</v>
      </c>
    </row>
    <row r="73" spans="1:11" s="2" customFormat="1" ht="17.25" customHeight="1" x14ac:dyDescent="0.25">
      <c r="A73" s="34" t="s">
        <v>39</v>
      </c>
      <c r="B73" s="29" t="s">
        <v>40</v>
      </c>
      <c r="C73" s="30"/>
      <c r="D73" s="30">
        <v>16.600000000000001</v>
      </c>
      <c r="E73" s="62">
        <v>19.8</v>
      </c>
      <c r="F73" s="26"/>
      <c r="G73" s="26" t="e">
        <f>E73/#REF!*100</f>
        <v>#REF!</v>
      </c>
      <c r="H73" s="27"/>
      <c r="I73" s="27"/>
      <c r="J73" s="28">
        <f>E73*100/D73</f>
        <v>119.27710843373492</v>
      </c>
      <c r="K73" s="28"/>
    </row>
    <row r="74" spans="1:11" s="2" customFormat="1" ht="16.5" customHeight="1" x14ac:dyDescent="0.25">
      <c r="A74" s="35" t="s">
        <v>41</v>
      </c>
      <c r="B74" s="36" t="s">
        <v>42</v>
      </c>
      <c r="C74" s="30"/>
      <c r="D74" s="30"/>
      <c r="E74" s="62">
        <v>0</v>
      </c>
      <c r="F74" s="26"/>
      <c r="G74" s="26"/>
      <c r="H74" s="27"/>
      <c r="I74" s="27"/>
      <c r="J74" s="28"/>
      <c r="K74" s="28"/>
    </row>
    <row r="75" spans="1:11" s="2" customFormat="1" ht="17.25" customHeight="1" x14ac:dyDescent="0.25">
      <c r="A75" s="37" t="s">
        <v>43</v>
      </c>
      <c r="B75" s="38" t="s">
        <v>44</v>
      </c>
      <c r="C75" s="39">
        <f>C76+C77</f>
        <v>31268.9</v>
      </c>
      <c r="D75" s="39">
        <f>D76+D77</f>
        <v>76116.5</v>
      </c>
      <c r="E75" s="39">
        <f>E76+E77</f>
        <v>75732.3</v>
      </c>
      <c r="F75" s="40" t="e">
        <f>E75/#REF!*100</f>
        <v>#REF!</v>
      </c>
      <c r="G75" s="40" t="e">
        <f>E75/#REF!*100</f>
        <v>#REF!</v>
      </c>
      <c r="H75" s="27"/>
      <c r="I75" s="27"/>
      <c r="J75" s="21">
        <f>E75*100/D75</f>
        <v>99.495247416788743</v>
      </c>
      <c r="K75" s="21">
        <f>E75*100/C75</f>
        <v>242.19687932738279</v>
      </c>
    </row>
    <row r="76" spans="1:11" s="2" customFormat="1" ht="33.75" customHeight="1" x14ac:dyDescent="0.25">
      <c r="A76" s="41" t="s">
        <v>45</v>
      </c>
      <c r="B76" s="42" t="s">
        <v>46</v>
      </c>
      <c r="C76" s="43">
        <v>31268.9</v>
      </c>
      <c r="D76" s="30">
        <v>76106.5</v>
      </c>
      <c r="E76" s="28">
        <v>75722.3</v>
      </c>
      <c r="F76" s="26" t="e">
        <f>E76/#REF!*100</f>
        <v>#REF!</v>
      </c>
      <c r="G76" s="26" t="e">
        <f>E76/#REF!*100</f>
        <v>#REF!</v>
      </c>
      <c r="H76" s="27"/>
      <c r="I76" s="27"/>
      <c r="J76" s="28">
        <f>E76*100/D76</f>
        <v>99.49518109491305</v>
      </c>
      <c r="K76" s="28">
        <f>E76*100/C76</f>
        <v>242.16489866928481</v>
      </c>
    </row>
    <row r="77" spans="1:11" s="2" customFormat="1" ht="18.75" customHeight="1" x14ac:dyDescent="0.25">
      <c r="A77" s="41" t="s">
        <v>47</v>
      </c>
      <c r="B77" s="44" t="s">
        <v>48</v>
      </c>
      <c r="C77" s="45"/>
      <c r="D77" s="30">
        <v>10</v>
      </c>
      <c r="E77" s="28">
        <v>10</v>
      </c>
      <c r="F77" s="26" t="e">
        <f>E77/#REF!*100</f>
        <v>#REF!</v>
      </c>
      <c r="G77" s="26" t="e">
        <f>E77/#REF!*100</f>
        <v>#REF!</v>
      </c>
      <c r="H77" s="27"/>
      <c r="I77" s="27"/>
      <c r="J77" s="28">
        <f>E77*100/D77</f>
        <v>100</v>
      </c>
      <c r="K77" s="28"/>
    </row>
    <row r="78" spans="1:11" s="2" customFormat="1" ht="13.5" customHeight="1" x14ac:dyDescent="0.25">
      <c r="A78" s="34"/>
      <c r="B78" s="48" t="s">
        <v>53</v>
      </c>
      <c r="C78" s="21">
        <f>C75+C64</f>
        <v>74577.2</v>
      </c>
      <c r="D78" s="21">
        <f>D75+D64</f>
        <v>122214.39999999999</v>
      </c>
      <c r="E78" s="21">
        <f>E75+E64-0.1</f>
        <v>124065.29999999999</v>
      </c>
      <c r="F78" s="21" t="e">
        <f>F75+F64</f>
        <v>#REF!</v>
      </c>
      <c r="G78" s="40" t="e">
        <f>E78/#REF!*100</f>
        <v>#REF!</v>
      </c>
      <c r="H78" s="27"/>
      <c r="I78" s="49" t="e">
        <f>#REF!+#REF!+#REF!</f>
        <v>#REF!</v>
      </c>
      <c r="J78" s="21">
        <f>E78*100/D78</f>
        <v>101.51446965333054</v>
      </c>
      <c r="K78" s="21">
        <f>E78*100/C78</f>
        <v>166.35821672039174</v>
      </c>
    </row>
    <row r="79" spans="1:11" s="2" customFormat="1" x14ac:dyDescent="0.25">
      <c r="A79" s="50"/>
      <c r="B79" s="51"/>
      <c r="C79" s="51"/>
      <c r="D79" s="51"/>
      <c r="E79" s="51"/>
      <c r="F79" s="51"/>
      <c r="G79" s="52"/>
      <c r="H79" s="27"/>
      <c r="I79" s="27"/>
      <c r="J79" s="21"/>
      <c r="K79" s="28"/>
    </row>
    <row r="80" spans="1:11" s="2" customFormat="1" x14ac:dyDescent="0.25">
      <c r="A80" s="15" t="s">
        <v>57</v>
      </c>
      <c r="B80" s="16"/>
      <c r="C80" s="16"/>
      <c r="D80" s="16"/>
      <c r="E80" s="16"/>
      <c r="F80" s="16"/>
      <c r="G80" s="16"/>
      <c r="H80" s="16"/>
      <c r="I80" s="16"/>
      <c r="J80" s="16"/>
      <c r="K80" s="53"/>
    </row>
    <row r="81" spans="1:11" s="2" customFormat="1" ht="15" customHeight="1" x14ac:dyDescent="0.25">
      <c r="A81" s="37" t="s">
        <v>15</v>
      </c>
      <c r="B81" s="54" t="s">
        <v>16</v>
      </c>
      <c r="C81" s="40">
        <f>C82+C84+C85+C86+C87+C88+C89+C90+C91+C83</f>
        <v>43172.200000000004</v>
      </c>
      <c r="D81" s="40">
        <f>D82+D84+D85+D86+D87+D88+D89+D90+D91+D83</f>
        <v>40312.899999999994</v>
      </c>
      <c r="E81" s="40">
        <f>E82+E84+E85+E86+E87+E88+E89+E90+E91+E83+0.1</f>
        <v>40705.599999999999</v>
      </c>
      <c r="F81" s="40" t="e">
        <f>E81/#REF!*100</f>
        <v>#REF!</v>
      </c>
      <c r="G81" s="40" t="e">
        <f>E81/#REF!*100</f>
        <v>#REF!</v>
      </c>
      <c r="H81" s="27"/>
      <c r="I81" s="27"/>
      <c r="J81" s="21">
        <f t="shared" ref="J81:J88" si="11">E81*100/D81</f>
        <v>100.97412986909899</v>
      </c>
      <c r="K81" s="21">
        <f t="shared" ref="K81:K87" si="12">E81*100/C81</f>
        <v>94.286601099781791</v>
      </c>
    </row>
    <row r="82" spans="1:11" s="2" customFormat="1" ht="13.5" customHeight="1" x14ac:dyDescent="0.25">
      <c r="A82" s="34" t="s">
        <v>17</v>
      </c>
      <c r="B82" s="29" t="s">
        <v>18</v>
      </c>
      <c r="C82" s="30">
        <v>29500</v>
      </c>
      <c r="D82" s="30">
        <v>25315.8</v>
      </c>
      <c r="E82" s="28">
        <v>25425.7</v>
      </c>
      <c r="F82" s="26" t="e">
        <f>E82/#REF!*100</f>
        <v>#REF!</v>
      </c>
      <c r="G82" s="26" t="e">
        <f>E82/#REF!*100</f>
        <v>#REF!</v>
      </c>
      <c r="H82" s="27"/>
      <c r="I82" s="27"/>
      <c r="J82" s="28">
        <f t="shared" si="11"/>
        <v>100.43411624361072</v>
      </c>
      <c r="K82" s="28">
        <f t="shared" si="12"/>
        <v>86.188813559322028</v>
      </c>
    </row>
    <row r="83" spans="1:11" s="2" customFormat="1" ht="35.25" customHeight="1" x14ac:dyDescent="0.25">
      <c r="A83" s="22" t="s">
        <v>19</v>
      </c>
      <c r="B83" s="29" t="s">
        <v>20</v>
      </c>
      <c r="C83" s="30">
        <v>4257.3</v>
      </c>
      <c r="D83" s="30">
        <v>4257.3</v>
      </c>
      <c r="E83" s="28">
        <v>4184.8999999999996</v>
      </c>
      <c r="F83" s="26"/>
      <c r="G83" s="26"/>
      <c r="H83" s="27"/>
      <c r="I83" s="27"/>
      <c r="J83" s="28">
        <f t="shared" si="11"/>
        <v>98.29939163319473</v>
      </c>
      <c r="K83" s="28">
        <f t="shared" si="12"/>
        <v>98.29939163319473</v>
      </c>
    </row>
    <row r="84" spans="1:11" s="2" customFormat="1" ht="15" hidden="1" customHeight="1" x14ac:dyDescent="0.25">
      <c r="A84" s="22" t="s">
        <v>21</v>
      </c>
      <c r="B84" s="29" t="s">
        <v>22</v>
      </c>
      <c r="C84" s="30"/>
      <c r="D84" s="30"/>
      <c r="E84" s="28"/>
      <c r="F84" s="26"/>
      <c r="G84" s="26"/>
      <c r="H84" s="27"/>
      <c r="I84" s="27"/>
      <c r="J84" s="28" t="e">
        <f t="shared" si="11"/>
        <v>#DIV/0!</v>
      </c>
      <c r="K84" s="28" t="e">
        <f t="shared" si="12"/>
        <v>#DIV/0!</v>
      </c>
    </row>
    <row r="85" spans="1:11" s="2" customFormat="1" ht="18" customHeight="1" x14ac:dyDescent="0.25">
      <c r="A85" s="22" t="s">
        <v>23</v>
      </c>
      <c r="B85" s="29" t="s">
        <v>24</v>
      </c>
      <c r="C85" s="30">
        <v>2312.9</v>
      </c>
      <c r="D85" s="30">
        <v>2834.9</v>
      </c>
      <c r="E85" s="28">
        <v>3128.5</v>
      </c>
      <c r="F85" s="26" t="e">
        <f>E85/#REF!*100</f>
        <v>#REF!</v>
      </c>
      <c r="G85" s="26" t="e">
        <f>E85/#REF!*100</f>
        <v>#REF!</v>
      </c>
      <c r="H85" s="27"/>
      <c r="I85" s="27"/>
      <c r="J85" s="28">
        <f t="shared" si="11"/>
        <v>110.35662633602595</v>
      </c>
      <c r="K85" s="28">
        <f t="shared" si="12"/>
        <v>135.26308962774007</v>
      </c>
    </row>
    <row r="86" spans="1:11" s="2" customFormat="1" ht="36" hidden="1" x14ac:dyDescent="0.25">
      <c r="A86" s="22" t="s">
        <v>25</v>
      </c>
      <c r="B86" s="29" t="s">
        <v>26</v>
      </c>
      <c r="C86" s="30"/>
      <c r="D86" s="30"/>
      <c r="E86" s="28"/>
      <c r="F86" s="26"/>
      <c r="G86" s="26"/>
      <c r="H86" s="27"/>
      <c r="I86" s="27"/>
      <c r="J86" s="28" t="e">
        <f t="shared" si="11"/>
        <v>#DIV/0!</v>
      </c>
      <c r="K86" s="28" t="e">
        <f t="shared" si="12"/>
        <v>#DIV/0!</v>
      </c>
    </row>
    <row r="87" spans="1:11" s="2" customFormat="1" ht="23.25" customHeight="1" x14ac:dyDescent="0.25">
      <c r="A87" s="31" t="s">
        <v>29</v>
      </c>
      <c r="B87" s="29" t="s">
        <v>30</v>
      </c>
      <c r="C87" s="30">
        <v>6954</v>
      </c>
      <c r="D87" s="30">
        <v>7606</v>
      </c>
      <c r="E87" s="28">
        <v>7631.3</v>
      </c>
      <c r="F87" s="26" t="e">
        <f>E87/#REF!*100</f>
        <v>#REF!</v>
      </c>
      <c r="G87" s="26" t="e">
        <f>E87/#REF!*100</f>
        <v>#REF!</v>
      </c>
      <c r="H87" s="27"/>
      <c r="I87" s="27"/>
      <c r="J87" s="28">
        <f t="shared" si="11"/>
        <v>100.33263213252695</v>
      </c>
      <c r="K87" s="28">
        <f t="shared" si="12"/>
        <v>109.73971814782858</v>
      </c>
    </row>
    <row r="88" spans="1:11" s="2" customFormat="1" ht="25.5" customHeight="1" x14ac:dyDescent="0.25">
      <c r="A88" s="33" t="s">
        <v>33</v>
      </c>
      <c r="B88" s="29" t="s">
        <v>34</v>
      </c>
      <c r="C88" s="30">
        <v>0</v>
      </c>
      <c r="D88" s="30">
        <v>5.7</v>
      </c>
      <c r="E88" s="28">
        <v>5.7</v>
      </c>
      <c r="F88" s="26" t="e">
        <f>E88/#REF!*100</f>
        <v>#REF!</v>
      </c>
      <c r="G88" s="26" t="e">
        <f>E88/#REF!*100</f>
        <v>#REF!</v>
      </c>
      <c r="H88" s="27"/>
      <c r="I88" s="27"/>
      <c r="J88" s="28">
        <f t="shared" si="11"/>
        <v>100</v>
      </c>
      <c r="K88" s="28"/>
    </row>
    <row r="89" spans="1:11" s="2" customFormat="1" ht="28.5" customHeight="1" x14ac:dyDescent="0.25">
      <c r="A89" s="32" t="s">
        <v>35</v>
      </c>
      <c r="B89" s="29" t="s">
        <v>36</v>
      </c>
      <c r="C89" s="30">
        <v>148</v>
      </c>
      <c r="D89" s="30">
        <v>223.2</v>
      </c>
      <c r="E89" s="28">
        <v>256.60000000000002</v>
      </c>
      <c r="F89" s="26" t="e">
        <f>E89/#REF!*100</f>
        <v>#REF!</v>
      </c>
      <c r="G89" s="26" t="e">
        <f>E89/#REF!*100</f>
        <v>#REF!</v>
      </c>
      <c r="H89" s="27"/>
      <c r="I89" s="27"/>
      <c r="J89" s="28">
        <f>E89*100/D89</f>
        <v>114.96415770609322</v>
      </c>
      <c r="K89" s="28">
        <f>E89*100/C89</f>
        <v>173.37837837837841</v>
      </c>
    </row>
    <row r="90" spans="1:11" s="2" customFormat="1" ht="16.5" customHeight="1" x14ac:dyDescent="0.25">
      <c r="A90" s="34" t="s">
        <v>39</v>
      </c>
      <c r="B90" s="29" t="s">
        <v>40</v>
      </c>
      <c r="C90" s="30"/>
      <c r="D90" s="30">
        <v>70</v>
      </c>
      <c r="E90" s="28">
        <v>70</v>
      </c>
      <c r="F90" s="40"/>
      <c r="G90" s="40"/>
      <c r="H90" s="27"/>
      <c r="I90" s="27"/>
      <c r="J90" s="28">
        <f>E90*100/D90</f>
        <v>100</v>
      </c>
      <c r="K90" s="28"/>
    </row>
    <row r="91" spans="1:11" s="2" customFormat="1" ht="19.5" customHeight="1" x14ac:dyDescent="0.25">
      <c r="A91" s="35" t="s">
        <v>41</v>
      </c>
      <c r="B91" s="36" t="s">
        <v>42</v>
      </c>
      <c r="C91" s="30"/>
      <c r="D91" s="30"/>
      <c r="E91" s="28">
        <v>2.8</v>
      </c>
      <c r="F91" s="40"/>
      <c r="G91" s="40"/>
      <c r="H91" s="27"/>
      <c r="I91" s="27"/>
      <c r="J91" s="28"/>
      <c r="K91" s="28"/>
    </row>
    <row r="92" spans="1:11" s="2" customFormat="1" ht="96" hidden="1" x14ac:dyDescent="0.25">
      <c r="A92" s="35" t="s">
        <v>58</v>
      </c>
      <c r="B92" s="36" t="s">
        <v>59</v>
      </c>
      <c r="C92" s="55"/>
      <c r="D92" s="36"/>
      <c r="E92" s="28"/>
      <c r="F92" s="40"/>
      <c r="G92" s="40"/>
      <c r="H92" s="27"/>
      <c r="I92" s="27"/>
      <c r="J92" s="21" t="e">
        <f>E92*100/D92</f>
        <v>#DIV/0!</v>
      </c>
      <c r="K92" s="28" t="e">
        <f>E92*100/C92</f>
        <v>#DIV/0!</v>
      </c>
    </row>
    <row r="93" spans="1:11" s="2" customFormat="1" ht="19.5" customHeight="1" x14ac:dyDescent="0.25">
      <c r="A93" s="37" t="s">
        <v>43</v>
      </c>
      <c r="B93" s="38" t="s">
        <v>44</v>
      </c>
      <c r="C93" s="39">
        <f>C94+C95</f>
        <v>44557.1</v>
      </c>
      <c r="D93" s="39">
        <f>D94+D95</f>
        <v>89860.3</v>
      </c>
      <c r="E93" s="39">
        <f>E94+E95</f>
        <v>89802.1</v>
      </c>
      <c r="F93" s="40" t="e">
        <f>E93/#REF!*100</f>
        <v>#REF!</v>
      </c>
      <c r="G93" s="40" t="e">
        <f>E93/#REF!*100</f>
        <v>#REF!</v>
      </c>
      <c r="H93" s="27"/>
      <c r="I93" s="27"/>
      <c r="J93" s="21">
        <f>E93*100/D93</f>
        <v>99.935232800246595</v>
      </c>
      <c r="K93" s="21">
        <f>E93*100/C93</f>
        <v>201.54386169656465</v>
      </c>
    </row>
    <row r="94" spans="1:11" s="2" customFormat="1" ht="28.5" customHeight="1" x14ac:dyDescent="0.25">
      <c r="A94" s="41" t="s">
        <v>45</v>
      </c>
      <c r="B94" s="42" t="s">
        <v>46</v>
      </c>
      <c r="C94" s="43">
        <v>44557.1</v>
      </c>
      <c r="D94" s="30">
        <v>89734</v>
      </c>
      <c r="E94" s="28">
        <v>89675.8</v>
      </c>
      <c r="F94" s="26" t="e">
        <f>E94/#REF!*100</f>
        <v>#REF!</v>
      </c>
      <c r="G94" s="26" t="e">
        <f>E94/#REF!*100</f>
        <v>#REF!</v>
      </c>
      <c r="H94" s="27"/>
      <c r="I94" s="27"/>
      <c r="J94" s="28">
        <f>E94*100/D94</f>
        <v>99.935141640849622</v>
      </c>
      <c r="K94" s="28">
        <f>E94*100/C94</f>
        <v>201.26040518794986</v>
      </c>
    </row>
    <row r="95" spans="1:11" s="2" customFormat="1" ht="18" customHeight="1" x14ac:dyDescent="0.25">
      <c r="A95" s="41" t="s">
        <v>47</v>
      </c>
      <c r="B95" s="44" t="s">
        <v>48</v>
      </c>
      <c r="C95" s="45"/>
      <c r="D95" s="30">
        <v>126.3</v>
      </c>
      <c r="E95" s="28">
        <v>126.3</v>
      </c>
      <c r="F95" s="26" t="e">
        <f>E95/#REF!*100</f>
        <v>#REF!</v>
      </c>
      <c r="G95" s="26"/>
      <c r="H95" s="27"/>
      <c r="I95" s="27"/>
      <c r="J95" s="28">
        <f>E95*100/D95</f>
        <v>100</v>
      </c>
      <c r="K95" s="28"/>
    </row>
    <row r="96" spans="1:11" s="2" customFormat="1" ht="18.75" customHeight="1" x14ac:dyDescent="0.25">
      <c r="A96" s="34"/>
      <c r="B96" s="48" t="s">
        <v>53</v>
      </c>
      <c r="C96" s="21">
        <f>C93+C81</f>
        <v>87729.3</v>
      </c>
      <c r="D96" s="21">
        <f>D93+D81</f>
        <v>130173.2</v>
      </c>
      <c r="E96" s="21">
        <f>E93+E81</f>
        <v>130507.70000000001</v>
      </c>
      <c r="F96" s="40" t="e">
        <f>E96/#REF!*100</f>
        <v>#REF!</v>
      </c>
      <c r="G96" s="40" t="e">
        <f>E96/#REF!*100</f>
        <v>#REF!</v>
      </c>
      <c r="H96" s="27"/>
      <c r="I96" s="49" t="e">
        <f>#REF!+#REF!+#REF!</f>
        <v>#REF!</v>
      </c>
      <c r="J96" s="21">
        <f>E96*100/D96</f>
        <v>100.25696533541468</v>
      </c>
      <c r="K96" s="21">
        <f>E96*100/C96</f>
        <v>148.76181617771942</v>
      </c>
    </row>
    <row r="97" spans="1:11" s="2" customFormat="1" x14ac:dyDescent="0.25">
      <c r="A97" s="50"/>
      <c r="B97" s="51"/>
      <c r="C97" s="51"/>
      <c r="D97" s="51"/>
      <c r="E97" s="51"/>
      <c r="F97" s="51"/>
      <c r="G97" s="52"/>
      <c r="H97" s="27"/>
      <c r="I97" s="27"/>
      <c r="J97" s="21"/>
      <c r="K97" s="28"/>
    </row>
    <row r="98" spans="1:11" s="2" customFormat="1" x14ac:dyDescent="0.25">
      <c r="A98" s="15" t="s">
        <v>60</v>
      </c>
      <c r="B98" s="16"/>
      <c r="C98" s="16"/>
      <c r="D98" s="16"/>
      <c r="E98" s="16"/>
      <c r="F98" s="16"/>
      <c r="G98" s="16"/>
      <c r="H98" s="16"/>
      <c r="I98" s="16"/>
      <c r="J98" s="16"/>
      <c r="K98" s="53"/>
    </row>
    <row r="99" spans="1:11" s="2" customFormat="1" ht="18" customHeight="1" x14ac:dyDescent="0.25">
      <c r="A99" s="37" t="s">
        <v>15</v>
      </c>
      <c r="B99" s="54" t="s">
        <v>16</v>
      </c>
      <c r="C99" s="40">
        <f>C100+C103+C107+C104+C105+C108+C106+C102+C101</f>
        <v>3213.8</v>
      </c>
      <c r="D99" s="40">
        <f>D100+D103+D107+D104+D105+D108+D106+D102+D101</f>
        <v>2871.3999999999996</v>
      </c>
      <c r="E99" s="40">
        <f>E100+E103+E107+E104+E105+E108+E106+E102+E101+0.1</f>
        <v>2937.7000000000003</v>
      </c>
      <c r="F99" s="40" t="e">
        <f>E99/#REF!*100</f>
        <v>#REF!</v>
      </c>
      <c r="G99" s="40" t="e">
        <f>E99/#REF!*100</f>
        <v>#REF!</v>
      </c>
      <c r="H99" s="27"/>
      <c r="I99" s="27"/>
      <c r="J99" s="21">
        <f t="shared" ref="J99:J105" si="13">E99*100/D99</f>
        <v>102.30897819878805</v>
      </c>
      <c r="K99" s="21">
        <f t="shared" ref="K99:K105" si="14">E99*100/C99</f>
        <v>91.40892401518451</v>
      </c>
    </row>
    <row r="100" spans="1:11" s="2" customFormat="1" ht="21.75" customHeight="1" x14ac:dyDescent="0.25">
      <c r="A100" s="34" t="s">
        <v>17</v>
      </c>
      <c r="B100" s="29" t="s">
        <v>18</v>
      </c>
      <c r="C100" s="30">
        <v>1650</v>
      </c>
      <c r="D100" s="30">
        <v>1250</v>
      </c>
      <c r="E100" s="28">
        <v>1252.4000000000001</v>
      </c>
      <c r="F100" s="26"/>
      <c r="G100" s="26" t="e">
        <f>E100/#REF!*100</f>
        <v>#REF!</v>
      </c>
      <c r="H100" s="49"/>
      <c r="I100" s="27"/>
      <c r="J100" s="28">
        <f t="shared" si="13"/>
        <v>100.19200000000001</v>
      </c>
      <c r="K100" s="28">
        <f t="shared" si="14"/>
        <v>75.903030303030306</v>
      </c>
    </row>
    <row r="101" spans="1:11" s="2" customFormat="1" ht="41.25" customHeight="1" x14ac:dyDescent="0.25">
      <c r="A101" s="22" t="s">
        <v>19</v>
      </c>
      <c r="B101" s="29" t="s">
        <v>20</v>
      </c>
      <c r="C101" s="30">
        <v>1384.2</v>
      </c>
      <c r="D101" s="30">
        <v>1384.2</v>
      </c>
      <c r="E101" s="28">
        <v>1360.5</v>
      </c>
      <c r="F101" s="26"/>
      <c r="G101" s="26"/>
      <c r="H101" s="49"/>
      <c r="I101" s="27"/>
      <c r="J101" s="28">
        <f t="shared" si="13"/>
        <v>98.287819679237103</v>
      </c>
      <c r="K101" s="28">
        <f t="shared" si="14"/>
        <v>98.287819679237103</v>
      </c>
    </row>
    <row r="102" spans="1:11" s="2" customFormat="1" ht="48" hidden="1" x14ac:dyDescent="0.25">
      <c r="A102" s="22" t="s">
        <v>21</v>
      </c>
      <c r="B102" s="29" t="s">
        <v>22</v>
      </c>
      <c r="C102" s="30"/>
      <c r="D102" s="30"/>
      <c r="E102" s="28"/>
      <c r="F102" s="26"/>
      <c r="G102" s="26"/>
      <c r="H102" s="49"/>
      <c r="I102" s="27"/>
      <c r="J102" s="28" t="e">
        <f t="shared" si="13"/>
        <v>#DIV/0!</v>
      </c>
      <c r="K102" s="28" t="e">
        <f t="shared" si="14"/>
        <v>#DIV/0!</v>
      </c>
    </row>
    <row r="103" spans="1:11" s="2" customFormat="1" ht="15.75" customHeight="1" x14ac:dyDescent="0.25">
      <c r="A103" s="22" t="s">
        <v>23</v>
      </c>
      <c r="B103" s="29" t="s">
        <v>24</v>
      </c>
      <c r="C103" s="30">
        <v>152.1</v>
      </c>
      <c r="D103" s="30">
        <v>172.1</v>
      </c>
      <c r="E103" s="28">
        <v>251.8</v>
      </c>
      <c r="F103" s="26"/>
      <c r="G103" s="26" t="e">
        <f>E103/#REF!*100</f>
        <v>#REF!</v>
      </c>
      <c r="H103" s="49"/>
      <c r="I103" s="27"/>
      <c r="J103" s="28">
        <f t="shared" si="13"/>
        <v>146.31028471818709</v>
      </c>
      <c r="K103" s="28">
        <f t="shared" si="14"/>
        <v>165.54898093359631</v>
      </c>
    </row>
    <row r="104" spans="1:11" s="2" customFormat="1" ht="17.25" customHeight="1" x14ac:dyDescent="0.25">
      <c r="A104" s="22" t="s">
        <v>25</v>
      </c>
      <c r="B104" s="29" t="s">
        <v>26</v>
      </c>
      <c r="C104" s="30">
        <v>1.5</v>
      </c>
      <c r="D104" s="30">
        <v>2.5</v>
      </c>
      <c r="E104" s="28">
        <v>3.5</v>
      </c>
      <c r="F104" s="26"/>
      <c r="G104" s="26" t="e">
        <f>E104/#REF!*100</f>
        <v>#REF!</v>
      </c>
      <c r="H104" s="27"/>
      <c r="I104" s="27"/>
      <c r="J104" s="28">
        <f t="shared" si="13"/>
        <v>140</v>
      </c>
      <c r="K104" s="28">
        <f t="shared" si="14"/>
        <v>233.33333333333334</v>
      </c>
    </row>
    <row r="105" spans="1:11" s="2" customFormat="1" ht="29.25" customHeight="1" x14ac:dyDescent="0.25">
      <c r="A105" s="31" t="s">
        <v>29</v>
      </c>
      <c r="B105" s="29" t="s">
        <v>30</v>
      </c>
      <c r="C105" s="30">
        <v>26</v>
      </c>
      <c r="D105" s="30">
        <v>62.6</v>
      </c>
      <c r="E105" s="28">
        <v>69</v>
      </c>
      <c r="F105" s="26"/>
      <c r="G105" s="26" t="e">
        <f>E105/#REF!*100</f>
        <v>#REF!</v>
      </c>
      <c r="H105" s="27"/>
      <c r="I105" s="27"/>
      <c r="J105" s="28">
        <f t="shared" si="13"/>
        <v>110.22364217252395</v>
      </c>
      <c r="K105" s="28">
        <f t="shared" si="14"/>
        <v>265.38461538461536</v>
      </c>
    </row>
    <row r="106" spans="1:11" s="2" customFormat="1" ht="29.25" customHeight="1" x14ac:dyDescent="0.25">
      <c r="A106" s="33" t="s">
        <v>33</v>
      </c>
      <c r="B106" s="29" t="s">
        <v>34</v>
      </c>
      <c r="C106" s="30">
        <v>0</v>
      </c>
      <c r="D106" s="30"/>
      <c r="E106" s="28"/>
      <c r="F106" s="26"/>
      <c r="G106" s="26" t="e">
        <f>E106/#REF!*100</f>
        <v>#REF!</v>
      </c>
      <c r="H106" s="27"/>
      <c r="I106" s="27"/>
      <c r="J106" s="28"/>
      <c r="K106" s="28"/>
    </row>
    <row r="107" spans="1:11" s="2" customFormat="1" ht="21" customHeight="1" x14ac:dyDescent="0.25">
      <c r="A107" s="34" t="s">
        <v>39</v>
      </c>
      <c r="B107" s="63" t="s">
        <v>40</v>
      </c>
      <c r="C107" s="30"/>
      <c r="D107" s="30"/>
      <c r="E107" s="28"/>
      <c r="F107" s="26"/>
      <c r="G107" s="26" t="e">
        <f>E107/#REF!*100</f>
        <v>#REF!</v>
      </c>
      <c r="H107" s="27"/>
      <c r="I107" s="27"/>
      <c r="J107" s="28"/>
      <c r="K107" s="28"/>
    </row>
    <row r="108" spans="1:11" s="2" customFormat="1" ht="16.5" customHeight="1" x14ac:dyDescent="0.25">
      <c r="A108" s="33" t="s">
        <v>41</v>
      </c>
      <c r="B108" s="36" t="s">
        <v>42</v>
      </c>
      <c r="C108" s="30"/>
      <c r="D108" s="30"/>
      <c r="E108" s="28">
        <v>0.4</v>
      </c>
      <c r="F108" s="40"/>
      <c r="G108" s="26" t="e">
        <f>E108/#REF!*100</f>
        <v>#REF!</v>
      </c>
      <c r="H108" s="27"/>
      <c r="I108" s="27"/>
      <c r="J108" s="21"/>
      <c r="K108" s="28"/>
    </row>
    <row r="109" spans="1:11" s="2" customFormat="1" ht="16.5" customHeight="1" x14ac:dyDescent="0.25">
      <c r="A109" s="17" t="s">
        <v>43</v>
      </c>
      <c r="B109" s="38" t="s">
        <v>44</v>
      </c>
      <c r="C109" s="39">
        <f>C110+C111</f>
        <v>24834.799999999999</v>
      </c>
      <c r="D109" s="39">
        <f>D110+D111</f>
        <v>52058.3</v>
      </c>
      <c r="E109" s="39">
        <f>E110+E111</f>
        <v>51887.6</v>
      </c>
      <c r="F109" s="39">
        <f>F110+F111</f>
        <v>0</v>
      </c>
      <c r="G109" s="40" t="e">
        <f>E109/#REF!*100</f>
        <v>#REF!</v>
      </c>
      <c r="H109" s="27"/>
      <c r="I109" s="27"/>
      <c r="J109" s="21">
        <f>E109*100/D109</f>
        <v>99.672098397373702</v>
      </c>
      <c r="K109" s="21">
        <f>E109*100/C109</f>
        <v>208.93101615475061</v>
      </c>
    </row>
    <row r="110" spans="1:11" s="2" customFormat="1" ht="29.25" customHeight="1" x14ac:dyDescent="0.25">
      <c r="A110" s="41" t="s">
        <v>45</v>
      </c>
      <c r="B110" s="42" t="s">
        <v>46</v>
      </c>
      <c r="C110" s="43">
        <v>24834.799999999999</v>
      </c>
      <c r="D110" s="30">
        <v>52058.3</v>
      </c>
      <c r="E110" s="28">
        <v>51699.9</v>
      </c>
      <c r="F110" s="26"/>
      <c r="G110" s="26" t="e">
        <f>E110/#REF!*100</f>
        <v>#REF!</v>
      </c>
      <c r="H110" s="27"/>
      <c r="I110" s="27"/>
      <c r="J110" s="28">
        <f>E110*100/D110</f>
        <v>99.311541099113867</v>
      </c>
      <c r="K110" s="28">
        <f>E110*100/C110</f>
        <v>208.17522186609114</v>
      </c>
    </row>
    <row r="111" spans="1:11" s="2" customFormat="1" ht="13.5" customHeight="1" x14ac:dyDescent="0.25">
      <c r="A111" s="41" t="s">
        <v>47</v>
      </c>
      <c r="B111" s="44" t="s">
        <v>48</v>
      </c>
      <c r="C111" s="44"/>
      <c r="D111" s="30"/>
      <c r="E111" s="28">
        <v>187.7</v>
      </c>
      <c r="F111" s="26"/>
      <c r="G111" s="26"/>
      <c r="H111" s="27"/>
      <c r="I111" s="27"/>
      <c r="J111" s="21"/>
      <c r="K111" s="28"/>
    </row>
    <row r="112" spans="1:11" s="2" customFormat="1" ht="16.5" customHeight="1" x14ac:dyDescent="0.25">
      <c r="A112" s="34"/>
      <c r="B112" s="48" t="s">
        <v>53</v>
      </c>
      <c r="C112" s="21">
        <f>C109+C99</f>
        <v>28048.6</v>
      </c>
      <c r="D112" s="21">
        <f>D109+D99</f>
        <v>54929.700000000004</v>
      </c>
      <c r="E112" s="21">
        <f>E109+E99</f>
        <v>54825.299999999996</v>
      </c>
      <c r="F112" s="21" t="e">
        <f>F109+F99</f>
        <v>#REF!</v>
      </c>
      <c r="G112" s="40" t="e">
        <f>E112/#REF!*100</f>
        <v>#REF!</v>
      </c>
      <c r="H112" s="27"/>
      <c r="I112" s="49" t="e">
        <f>#REF!+#REF!+#REF!</f>
        <v>#REF!</v>
      </c>
      <c r="J112" s="21">
        <f>E112*100/D112</f>
        <v>99.809938885520936</v>
      </c>
      <c r="K112" s="21">
        <f>E112*100/C112</f>
        <v>195.46537082064702</v>
      </c>
    </row>
    <row r="113" spans="1:11" s="2" customFormat="1" x14ac:dyDescent="0.25">
      <c r="A113" s="50"/>
      <c r="B113" s="51"/>
      <c r="C113" s="51"/>
      <c r="D113" s="51"/>
      <c r="E113" s="51"/>
      <c r="F113" s="51"/>
      <c r="G113" s="52"/>
      <c r="H113" s="27"/>
      <c r="I113" s="27"/>
      <c r="J113" s="21"/>
      <c r="K113" s="28"/>
    </row>
    <row r="114" spans="1:11" s="2" customFormat="1" x14ac:dyDescent="0.25">
      <c r="A114" s="15" t="s">
        <v>61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53"/>
    </row>
    <row r="115" spans="1:11" s="2" customFormat="1" ht="17.25" customHeight="1" x14ac:dyDescent="0.25">
      <c r="A115" s="37" t="s">
        <v>15</v>
      </c>
      <c r="B115" s="54" t="s">
        <v>16</v>
      </c>
      <c r="C115" s="40">
        <f>C116+C120+C124+C121+C122+C125+C123+C126+C117+C118+C119</f>
        <v>5233.8</v>
      </c>
      <c r="D115" s="40">
        <f>D116+D120+D124+D121+D122+D125+D123+D126+D117+D118+D119</f>
        <v>5233.8</v>
      </c>
      <c r="E115" s="40">
        <f>E116+E120+E124+E121+E122+E125+E123+E126+E117+E118+E119</f>
        <v>5348.3</v>
      </c>
      <c r="F115" s="40" t="e">
        <f>E115/#REF!*100</f>
        <v>#REF!</v>
      </c>
      <c r="G115" s="40" t="e">
        <f>E115/#REF!*100</f>
        <v>#REF!</v>
      </c>
      <c r="H115" s="27"/>
      <c r="I115" s="27"/>
      <c r="J115" s="21">
        <f t="shared" ref="J115:J122" si="15">E115*100/D115</f>
        <v>102.18770300737513</v>
      </c>
      <c r="K115" s="21">
        <f t="shared" ref="K115:K122" si="16">E115*100/C115</f>
        <v>102.18770300737513</v>
      </c>
    </row>
    <row r="116" spans="1:11" s="2" customFormat="1" ht="19.5" customHeight="1" x14ac:dyDescent="0.25">
      <c r="A116" s="34" t="s">
        <v>17</v>
      </c>
      <c r="B116" s="29" t="s">
        <v>18</v>
      </c>
      <c r="C116" s="30">
        <v>1220</v>
      </c>
      <c r="D116" s="30">
        <v>1220</v>
      </c>
      <c r="E116" s="28">
        <v>1557</v>
      </c>
      <c r="F116" s="26" t="e">
        <f>E116/#REF!*100</f>
        <v>#REF!</v>
      </c>
      <c r="G116" s="26" t="e">
        <f>E116/#REF!*100</f>
        <v>#REF!</v>
      </c>
      <c r="H116" s="27"/>
      <c r="I116" s="27"/>
      <c r="J116" s="28">
        <f t="shared" si="15"/>
        <v>127.62295081967213</v>
      </c>
      <c r="K116" s="28">
        <f t="shared" si="16"/>
        <v>127.62295081967213</v>
      </c>
    </row>
    <row r="117" spans="1:11" s="2" customFormat="1" ht="48" hidden="1" x14ac:dyDescent="0.25">
      <c r="A117" s="22" t="s">
        <v>21</v>
      </c>
      <c r="B117" s="29" t="s">
        <v>22</v>
      </c>
      <c r="C117" s="30"/>
      <c r="D117" s="30"/>
      <c r="E117" s="28"/>
      <c r="F117" s="26"/>
      <c r="G117" s="26"/>
      <c r="H117" s="27"/>
      <c r="I117" s="27"/>
      <c r="J117" s="28" t="e">
        <f t="shared" si="15"/>
        <v>#DIV/0!</v>
      </c>
      <c r="K117" s="28" t="e">
        <f t="shared" si="16"/>
        <v>#DIV/0!</v>
      </c>
    </row>
    <row r="118" spans="1:11" s="2" customFormat="1" ht="39.75" customHeight="1" x14ac:dyDescent="0.25">
      <c r="A118" s="22" t="s">
        <v>19</v>
      </c>
      <c r="B118" s="29" t="s">
        <v>20</v>
      </c>
      <c r="C118" s="30">
        <v>2995.9</v>
      </c>
      <c r="D118" s="30">
        <v>2995.9</v>
      </c>
      <c r="E118" s="28">
        <v>2945</v>
      </c>
      <c r="F118" s="26"/>
      <c r="G118" s="26"/>
      <c r="H118" s="27"/>
      <c r="I118" s="27"/>
      <c r="J118" s="28">
        <f t="shared" si="15"/>
        <v>98.30101138222237</v>
      </c>
      <c r="K118" s="28">
        <f t="shared" si="16"/>
        <v>98.30101138222237</v>
      </c>
    </row>
    <row r="119" spans="1:11" s="2" customFormat="1" ht="13.5" customHeight="1" x14ac:dyDescent="0.25">
      <c r="A119" s="22" t="s">
        <v>21</v>
      </c>
      <c r="B119" s="29" t="s">
        <v>22</v>
      </c>
      <c r="C119" s="30">
        <v>10</v>
      </c>
      <c r="D119" s="30">
        <v>10</v>
      </c>
      <c r="E119" s="28">
        <v>13.7</v>
      </c>
      <c r="F119" s="26"/>
      <c r="G119" s="26"/>
      <c r="H119" s="27"/>
      <c r="I119" s="27"/>
      <c r="J119" s="28">
        <f t="shared" si="15"/>
        <v>137</v>
      </c>
      <c r="K119" s="28">
        <f t="shared" si="16"/>
        <v>137</v>
      </c>
    </row>
    <row r="120" spans="1:11" s="2" customFormat="1" ht="21" customHeight="1" x14ac:dyDescent="0.25">
      <c r="A120" s="22" t="s">
        <v>23</v>
      </c>
      <c r="B120" s="29" t="s">
        <v>24</v>
      </c>
      <c r="C120" s="30">
        <v>231.2</v>
      </c>
      <c r="D120" s="30">
        <v>231.2</v>
      </c>
      <c r="E120" s="28">
        <v>230.2</v>
      </c>
      <c r="F120" s="26" t="e">
        <f>E120/#REF!*100</f>
        <v>#REF!</v>
      </c>
      <c r="G120" s="26" t="e">
        <f>E120/#REF!*100</f>
        <v>#REF!</v>
      </c>
      <c r="H120" s="27"/>
      <c r="I120" s="27"/>
      <c r="J120" s="28">
        <f t="shared" si="15"/>
        <v>99.567474048442918</v>
      </c>
      <c r="K120" s="28">
        <f t="shared" si="16"/>
        <v>99.567474048442918</v>
      </c>
    </row>
    <row r="121" spans="1:11" s="2" customFormat="1" ht="19.5" customHeight="1" x14ac:dyDescent="0.25">
      <c r="A121" s="22" t="s">
        <v>25</v>
      </c>
      <c r="B121" s="29" t="s">
        <v>26</v>
      </c>
      <c r="C121" s="30">
        <v>13.5</v>
      </c>
      <c r="D121" s="30">
        <v>13.5</v>
      </c>
      <c r="E121" s="28">
        <v>14.4</v>
      </c>
      <c r="F121" s="26" t="e">
        <f>E121/#REF!*100</f>
        <v>#REF!</v>
      </c>
      <c r="G121" s="26" t="e">
        <f>E121/#REF!*100</f>
        <v>#REF!</v>
      </c>
      <c r="H121" s="27"/>
      <c r="I121" s="27"/>
      <c r="J121" s="28">
        <f t="shared" si="15"/>
        <v>106.66666666666667</v>
      </c>
      <c r="K121" s="28">
        <f t="shared" si="16"/>
        <v>106.66666666666667</v>
      </c>
    </row>
    <row r="122" spans="1:11" s="2" customFormat="1" ht="28.5" customHeight="1" x14ac:dyDescent="0.25">
      <c r="A122" s="31" t="s">
        <v>29</v>
      </c>
      <c r="B122" s="29" t="s">
        <v>30</v>
      </c>
      <c r="C122" s="30">
        <v>763.2</v>
      </c>
      <c r="D122" s="30">
        <v>763.2</v>
      </c>
      <c r="E122" s="28">
        <v>567.79999999999995</v>
      </c>
      <c r="F122" s="26" t="e">
        <f>E122/#REF!*100</f>
        <v>#REF!</v>
      </c>
      <c r="G122" s="26" t="e">
        <f>E122/#REF!*100</f>
        <v>#REF!</v>
      </c>
      <c r="H122" s="27"/>
      <c r="I122" s="27"/>
      <c r="J122" s="28">
        <f t="shared" si="15"/>
        <v>74.397274633123672</v>
      </c>
      <c r="K122" s="28">
        <f t="shared" si="16"/>
        <v>74.397274633123672</v>
      </c>
    </row>
    <row r="123" spans="1:11" s="2" customFormat="1" ht="15" customHeight="1" x14ac:dyDescent="0.25">
      <c r="A123" s="33" t="s">
        <v>33</v>
      </c>
      <c r="B123" s="29" t="s">
        <v>34</v>
      </c>
      <c r="C123" s="30">
        <v>0</v>
      </c>
      <c r="D123" s="30"/>
      <c r="E123" s="28"/>
      <c r="F123" s="26" t="e">
        <f>E123/#REF!*100</f>
        <v>#REF!</v>
      </c>
      <c r="G123" s="26" t="e">
        <f>E123/#REF!*100</f>
        <v>#REF!</v>
      </c>
      <c r="H123" s="27"/>
      <c r="I123" s="27"/>
      <c r="J123" s="28"/>
      <c r="K123" s="28"/>
    </row>
    <row r="124" spans="1:11" s="2" customFormat="1" ht="27" customHeight="1" x14ac:dyDescent="0.25">
      <c r="A124" s="32" t="s">
        <v>35</v>
      </c>
      <c r="B124" s="29" t="s">
        <v>36</v>
      </c>
      <c r="C124" s="30"/>
      <c r="D124" s="30"/>
      <c r="E124" s="28"/>
      <c r="F124" s="26" t="e">
        <f>E124/#REF!*100</f>
        <v>#REF!</v>
      </c>
      <c r="G124" s="26" t="e">
        <f>E124/#REF!*100</f>
        <v>#REF!</v>
      </c>
      <c r="H124" s="27"/>
      <c r="I124" s="27"/>
      <c r="J124" s="28"/>
      <c r="K124" s="28"/>
    </row>
    <row r="125" spans="1:11" s="2" customFormat="1" ht="15.75" customHeight="1" x14ac:dyDescent="0.25">
      <c r="A125" s="34" t="s">
        <v>39</v>
      </c>
      <c r="B125" s="29" t="s">
        <v>40</v>
      </c>
      <c r="C125" s="30"/>
      <c r="D125" s="30"/>
      <c r="E125" s="28">
        <v>20.2</v>
      </c>
      <c r="F125" s="26"/>
      <c r="G125" s="26"/>
      <c r="H125" s="27"/>
      <c r="I125" s="27"/>
      <c r="J125" s="21"/>
      <c r="K125" s="28"/>
    </row>
    <row r="126" spans="1:11" s="2" customFormat="1" ht="14.25" customHeight="1" x14ac:dyDescent="0.25">
      <c r="A126" s="32" t="s">
        <v>41</v>
      </c>
      <c r="B126" s="36" t="s">
        <v>42</v>
      </c>
      <c r="C126" s="30"/>
      <c r="D126" s="30"/>
      <c r="E126" s="28"/>
      <c r="F126" s="26"/>
      <c r="G126" s="26"/>
      <c r="H126" s="27"/>
      <c r="I126" s="27"/>
      <c r="J126" s="21"/>
      <c r="K126" s="28"/>
    </row>
    <row r="127" spans="1:11" s="2" customFormat="1" ht="16.5" customHeight="1" x14ac:dyDescent="0.25">
      <c r="A127" s="37" t="s">
        <v>43</v>
      </c>
      <c r="B127" s="38" t="s">
        <v>44</v>
      </c>
      <c r="C127" s="39">
        <f>C128</f>
        <v>29441.3</v>
      </c>
      <c r="D127" s="39">
        <f>D128</f>
        <v>42826.7</v>
      </c>
      <c r="E127" s="39">
        <f>E128</f>
        <v>42801.7</v>
      </c>
      <c r="F127" s="39" t="e">
        <f>F128</f>
        <v>#REF!</v>
      </c>
      <c r="G127" s="40" t="e">
        <f>E127/#REF!*100</f>
        <v>#REF!</v>
      </c>
      <c r="H127" s="27"/>
      <c r="I127" s="27"/>
      <c r="J127" s="21">
        <f>E127*100/D127</f>
        <v>99.941625201101189</v>
      </c>
      <c r="K127" s="21">
        <f>E127*100/C127</f>
        <v>145.37978961526835</v>
      </c>
    </row>
    <row r="128" spans="1:11" s="2" customFormat="1" ht="31.5" customHeight="1" x14ac:dyDescent="0.25">
      <c r="A128" s="41" t="s">
        <v>45</v>
      </c>
      <c r="B128" s="42" t="s">
        <v>46</v>
      </c>
      <c r="C128" s="43">
        <v>29441.3</v>
      </c>
      <c r="D128" s="30">
        <v>42826.7</v>
      </c>
      <c r="E128" s="28">
        <v>42801.7</v>
      </c>
      <c r="F128" s="26" t="e">
        <f>E128/#REF!*100</f>
        <v>#REF!</v>
      </c>
      <c r="G128" s="26" t="e">
        <f>E128/#REF!*100</f>
        <v>#REF!</v>
      </c>
      <c r="H128" s="27"/>
      <c r="I128" s="27"/>
      <c r="J128" s="28">
        <f>E128*100/D128</f>
        <v>99.941625201101189</v>
      </c>
      <c r="K128" s="28">
        <f>E128*100/C128</f>
        <v>145.37978961526835</v>
      </c>
    </row>
    <row r="129" spans="1:11" s="2" customFormat="1" ht="21" customHeight="1" x14ac:dyDescent="0.25">
      <c r="A129" s="34"/>
      <c r="B129" s="48" t="s">
        <v>53</v>
      </c>
      <c r="C129" s="21">
        <f>C127+C115</f>
        <v>34675.1</v>
      </c>
      <c r="D129" s="21">
        <f>D127+D115</f>
        <v>48060.5</v>
      </c>
      <c r="E129" s="21">
        <f>E127+E115</f>
        <v>48150</v>
      </c>
      <c r="F129" s="40" t="e">
        <f>E129/#REF!*100</f>
        <v>#REF!</v>
      </c>
      <c r="G129" s="40" t="e">
        <f>E129/#REF!*100</f>
        <v>#REF!</v>
      </c>
      <c r="H129" s="27"/>
      <c r="I129" s="49" t="e">
        <f>#REF!+#REF!+#REF!</f>
        <v>#REF!</v>
      </c>
      <c r="J129" s="21">
        <f>E129*100/D129</f>
        <v>100.18622361398654</v>
      </c>
      <c r="K129" s="21">
        <f>E129*100/C129</f>
        <v>138.8604502943034</v>
      </c>
    </row>
    <row r="130" spans="1:11" s="2" customFormat="1" x14ac:dyDescent="0.25">
      <c r="A130" s="50"/>
      <c r="B130" s="51"/>
      <c r="C130" s="51"/>
      <c r="D130" s="51"/>
      <c r="E130" s="51"/>
      <c r="F130" s="51"/>
      <c r="G130" s="52"/>
      <c r="H130" s="27"/>
      <c r="I130" s="27"/>
      <c r="J130" s="21"/>
      <c r="K130" s="28"/>
    </row>
    <row r="131" spans="1:11" s="2" customFormat="1" x14ac:dyDescent="0.25">
      <c r="A131" s="15" t="s">
        <v>62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53"/>
    </row>
    <row r="132" spans="1:11" s="2" customFormat="1" ht="21.75" customHeight="1" x14ac:dyDescent="0.25">
      <c r="A132" s="37" t="s">
        <v>15</v>
      </c>
      <c r="B132" s="54" t="s">
        <v>16</v>
      </c>
      <c r="C132" s="40">
        <f>C133+C136+C137+C138+C140+C142+C139+C141+C134+C135</f>
        <v>9968.5</v>
      </c>
      <c r="D132" s="40">
        <f>D133+D136+D137+D138+D140+D142+D139+D141+D134+D135</f>
        <v>10600</v>
      </c>
      <c r="E132" s="40">
        <f>E133+E136+E137+E138+E140+E142+E139+E141+E134+E135</f>
        <v>10610.4</v>
      </c>
      <c r="F132" s="40" t="e">
        <f>E132/#REF!*100</f>
        <v>#REF!</v>
      </c>
      <c r="G132" s="40" t="e">
        <f>E132/#REF!*100</f>
        <v>#REF!</v>
      </c>
      <c r="H132" s="27"/>
      <c r="I132" s="27"/>
      <c r="J132" s="21">
        <f t="shared" ref="J132:J138" si="17">E132*100/D132</f>
        <v>100.09811320754717</v>
      </c>
      <c r="K132" s="21">
        <f t="shared" ref="K132:K138" si="18">E132*100/C132</f>
        <v>106.43928374379294</v>
      </c>
    </row>
    <row r="133" spans="1:11" s="2" customFormat="1" ht="21.75" customHeight="1" x14ac:dyDescent="0.25">
      <c r="A133" s="34" t="s">
        <v>17</v>
      </c>
      <c r="B133" s="29" t="s">
        <v>18</v>
      </c>
      <c r="C133" s="30">
        <v>2675</v>
      </c>
      <c r="D133" s="30">
        <v>2938</v>
      </c>
      <c r="E133" s="28">
        <v>3101.9</v>
      </c>
      <c r="F133" s="26" t="e">
        <f>E133/#REF!*100</f>
        <v>#REF!</v>
      </c>
      <c r="G133" s="26" t="e">
        <f>E133/#REF!*100</f>
        <v>#REF!</v>
      </c>
      <c r="H133" s="27"/>
      <c r="I133" s="27"/>
      <c r="J133" s="28">
        <f t="shared" si="17"/>
        <v>105.5786249149081</v>
      </c>
      <c r="K133" s="28">
        <f t="shared" si="18"/>
        <v>115.9588785046729</v>
      </c>
    </row>
    <row r="134" spans="1:11" s="2" customFormat="1" ht="36" customHeight="1" x14ac:dyDescent="0.25">
      <c r="A134" s="22" t="s">
        <v>19</v>
      </c>
      <c r="B134" s="29" t="s">
        <v>20</v>
      </c>
      <c r="C134" s="30">
        <v>6546.6</v>
      </c>
      <c r="D134" s="30">
        <v>6546.6</v>
      </c>
      <c r="E134" s="28">
        <v>6435.3</v>
      </c>
      <c r="F134" s="26"/>
      <c r="G134" s="26"/>
      <c r="H134" s="27"/>
      <c r="I134" s="27"/>
      <c r="J134" s="28">
        <f t="shared" si="17"/>
        <v>98.29988085418384</v>
      </c>
      <c r="K134" s="28">
        <f t="shared" si="18"/>
        <v>98.29988085418384</v>
      </c>
    </row>
    <row r="135" spans="1:11" s="2" customFormat="1" ht="18" customHeight="1" x14ac:dyDescent="0.25">
      <c r="A135" s="22" t="s">
        <v>21</v>
      </c>
      <c r="B135" s="29" t="s">
        <v>22</v>
      </c>
      <c r="C135" s="30"/>
      <c r="D135" s="30"/>
      <c r="E135" s="28"/>
      <c r="F135" s="26"/>
      <c r="G135" s="26"/>
      <c r="H135" s="27"/>
      <c r="I135" s="27"/>
      <c r="J135" s="28"/>
      <c r="K135" s="28"/>
    </row>
    <row r="136" spans="1:11" s="2" customFormat="1" ht="20.25" customHeight="1" x14ac:dyDescent="0.25">
      <c r="A136" s="22" t="s">
        <v>23</v>
      </c>
      <c r="B136" s="29" t="s">
        <v>24</v>
      </c>
      <c r="C136" s="30">
        <v>506.9</v>
      </c>
      <c r="D136" s="30">
        <v>701</v>
      </c>
      <c r="E136" s="28">
        <v>648.79999999999995</v>
      </c>
      <c r="F136" s="26" t="e">
        <f>E136/#REF!*100</f>
        <v>#REF!</v>
      </c>
      <c r="G136" s="26" t="e">
        <f>E136/#REF!*100</f>
        <v>#REF!</v>
      </c>
      <c r="H136" s="27"/>
      <c r="I136" s="27"/>
      <c r="J136" s="28">
        <f t="shared" si="17"/>
        <v>92.553495007132653</v>
      </c>
      <c r="K136" s="28">
        <f t="shared" si="18"/>
        <v>127.9936871177747</v>
      </c>
    </row>
    <row r="137" spans="1:11" s="2" customFormat="1" ht="18.75" customHeight="1" x14ac:dyDescent="0.25">
      <c r="A137" s="22" t="s">
        <v>25</v>
      </c>
      <c r="B137" s="29" t="s">
        <v>26</v>
      </c>
      <c r="C137" s="30">
        <v>20</v>
      </c>
      <c r="D137" s="30">
        <v>20</v>
      </c>
      <c r="E137" s="28">
        <v>18.3</v>
      </c>
      <c r="F137" s="26" t="e">
        <f>E137/#REF!*100</f>
        <v>#REF!</v>
      </c>
      <c r="G137" s="26" t="e">
        <f>E137/#REF!*100</f>
        <v>#REF!</v>
      </c>
      <c r="H137" s="27"/>
      <c r="I137" s="27"/>
      <c r="J137" s="28">
        <f t="shared" si="17"/>
        <v>91.5</v>
      </c>
      <c r="K137" s="28">
        <f t="shared" si="18"/>
        <v>91.5</v>
      </c>
    </row>
    <row r="138" spans="1:11" s="2" customFormat="1" ht="31.5" customHeight="1" x14ac:dyDescent="0.25">
      <c r="A138" s="31" t="s">
        <v>29</v>
      </c>
      <c r="B138" s="29" t="s">
        <v>30</v>
      </c>
      <c r="C138" s="30">
        <v>220</v>
      </c>
      <c r="D138" s="30">
        <v>394.4</v>
      </c>
      <c r="E138" s="28">
        <v>395.2</v>
      </c>
      <c r="F138" s="26" t="e">
        <f>E138/#REF!*100</f>
        <v>#REF!</v>
      </c>
      <c r="G138" s="26" t="e">
        <f>E138/#REF!*100</f>
        <v>#REF!</v>
      </c>
      <c r="H138" s="27"/>
      <c r="I138" s="27"/>
      <c r="J138" s="28">
        <f t="shared" si="17"/>
        <v>100.2028397565923</v>
      </c>
      <c r="K138" s="28">
        <f t="shared" si="18"/>
        <v>179.63636363636363</v>
      </c>
    </row>
    <row r="139" spans="1:11" s="2" customFormat="1" ht="26.25" customHeight="1" x14ac:dyDescent="0.25">
      <c r="A139" s="33" t="s">
        <v>33</v>
      </c>
      <c r="B139" s="29" t="s">
        <v>34</v>
      </c>
      <c r="C139" s="30">
        <v>0</v>
      </c>
      <c r="D139" s="30"/>
      <c r="E139" s="28">
        <v>10.9</v>
      </c>
      <c r="F139" s="26" t="e">
        <f>E139/#REF!*100</f>
        <v>#REF!</v>
      </c>
      <c r="G139" s="26" t="e">
        <f>E139/#REF!*100</f>
        <v>#REF!</v>
      </c>
      <c r="H139" s="27"/>
      <c r="I139" s="27"/>
      <c r="J139" s="28"/>
      <c r="K139" s="28"/>
    </row>
    <row r="140" spans="1:11" s="2" customFormat="1" ht="15" hidden="1" customHeight="1" x14ac:dyDescent="0.25">
      <c r="A140" s="33" t="s">
        <v>35</v>
      </c>
      <c r="B140" s="29" t="s">
        <v>36</v>
      </c>
      <c r="C140" s="30">
        <v>0</v>
      </c>
      <c r="D140" s="30"/>
      <c r="E140" s="28"/>
      <c r="F140" s="26" t="e">
        <f>E140/#REF!*100</f>
        <v>#REF!</v>
      </c>
      <c r="G140" s="26" t="e">
        <f>E140/#REF!*100</f>
        <v>#REF!</v>
      </c>
      <c r="H140" s="27"/>
      <c r="I140" s="27"/>
      <c r="J140" s="28"/>
      <c r="K140" s="28"/>
    </row>
    <row r="141" spans="1:11" s="2" customFormat="1" ht="18.75" customHeight="1" x14ac:dyDescent="0.25">
      <c r="A141" s="34" t="s">
        <v>39</v>
      </c>
      <c r="B141" s="29" t="s">
        <v>40</v>
      </c>
      <c r="C141" s="30"/>
      <c r="D141" s="30"/>
      <c r="E141" s="28"/>
      <c r="F141" s="26"/>
      <c r="G141" s="26"/>
      <c r="H141" s="27"/>
      <c r="I141" s="27"/>
      <c r="J141" s="28"/>
      <c r="K141" s="28"/>
    </row>
    <row r="142" spans="1:11" s="2" customFormat="1" ht="18" customHeight="1" x14ac:dyDescent="0.25">
      <c r="A142" s="33" t="s">
        <v>41</v>
      </c>
      <c r="B142" s="36" t="s">
        <v>42</v>
      </c>
      <c r="C142" s="30"/>
      <c r="D142" s="30"/>
      <c r="E142" s="62"/>
      <c r="F142" s="26"/>
      <c r="G142" s="26"/>
      <c r="H142" s="27"/>
      <c r="I142" s="27"/>
      <c r="J142" s="28"/>
      <c r="K142" s="28"/>
    </row>
    <row r="143" spans="1:11" s="2" customFormat="1" ht="18" customHeight="1" x14ac:dyDescent="0.25">
      <c r="A143" s="17" t="s">
        <v>43</v>
      </c>
      <c r="B143" s="38" t="s">
        <v>44</v>
      </c>
      <c r="C143" s="39">
        <f>C144+C145+C146</f>
        <v>46888.3</v>
      </c>
      <c r="D143" s="39">
        <f>D144+D145+D147</f>
        <v>70378.3</v>
      </c>
      <c r="E143" s="39">
        <f>E144+E145+E146+E147-0.1</f>
        <v>70357.5</v>
      </c>
      <c r="F143" s="40" t="e">
        <f>E143/#REF!*100</f>
        <v>#REF!</v>
      </c>
      <c r="G143" s="40" t="e">
        <f>E143/#REF!*100</f>
        <v>#REF!</v>
      </c>
      <c r="H143" s="27"/>
      <c r="I143" s="27"/>
      <c r="J143" s="21">
        <f t="shared" ref="J143:J148" si="19">E143*100/D143</f>
        <v>99.970445435595906</v>
      </c>
      <c r="K143" s="21">
        <f>E143*100/C143</f>
        <v>150.05342484159161</v>
      </c>
    </row>
    <row r="144" spans="1:11" s="2" customFormat="1" ht="24" customHeight="1" x14ac:dyDescent="0.25">
      <c r="A144" s="41" t="s">
        <v>45</v>
      </c>
      <c r="B144" s="42" t="s">
        <v>46</v>
      </c>
      <c r="C144" s="43">
        <v>46888.3</v>
      </c>
      <c r="D144" s="30">
        <v>70353.3</v>
      </c>
      <c r="E144" s="28">
        <v>70329.3</v>
      </c>
      <c r="F144" s="26" t="e">
        <f>E144/#REF!*100</f>
        <v>#REF!</v>
      </c>
      <c r="G144" s="26" t="e">
        <f>E144/#REF!*100</f>
        <v>#REF!</v>
      </c>
      <c r="H144" s="27"/>
      <c r="I144" s="27"/>
      <c r="J144" s="28">
        <f t="shared" si="19"/>
        <v>99.965886461615867</v>
      </c>
      <c r="K144" s="28">
        <f>E144*100/C144</f>
        <v>149.99328190614716</v>
      </c>
    </row>
    <row r="145" spans="1:11" s="2" customFormat="1" ht="12.75" hidden="1" customHeight="1" x14ac:dyDescent="0.25">
      <c r="A145" s="41" t="s">
        <v>63</v>
      </c>
      <c r="B145" s="44" t="s">
        <v>48</v>
      </c>
      <c r="C145" s="44"/>
      <c r="D145" s="30"/>
      <c r="E145" s="28"/>
      <c r="F145" s="26"/>
      <c r="G145" s="26"/>
      <c r="H145" s="27"/>
      <c r="I145" s="27"/>
      <c r="J145" s="28" t="e">
        <f t="shared" si="19"/>
        <v>#DIV/0!</v>
      </c>
      <c r="K145" s="28" t="e">
        <f>E145*100/C145</f>
        <v>#DIV/0!</v>
      </c>
    </row>
    <row r="146" spans="1:11" s="2" customFormat="1" ht="33" hidden="1" customHeight="1" x14ac:dyDescent="0.25">
      <c r="A146" s="41" t="s">
        <v>51</v>
      </c>
      <c r="B146" s="46" t="s">
        <v>52</v>
      </c>
      <c r="C146" s="44"/>
      <c r="D146" s="30"/>
      <c r="E146" s="28"/>
      <c r="F146" s="26"/>
      <c r="G146" s="26"/>
      <c r="H146" s="27"/>
      <c r="I146" s="27"/>
      <c r="J146" s="28" t="e">
        <f t="shared" si="19"/>
        <v>#DIV/0!</v>
      </c>
      <c r="K146" s="28" t="e">
        <f>E146*100/C146</f>
        <v>#DIV/0!</v>
      </c>
    </row>
    <row r="147" spans="1:11" s="2" customFormat="1" ht="16.5" customHeight="1" x14ac:dyDescent="0.25">
      <c r="A147" s="41" t="s">
        <v>47</v>
      </c>
      <c r="B147" s="44" t="s">
        <v>48</v>
      </c>
      <c r="C147" s="44"/>
      <c r="D147" s="30">
        <v>25</v>
      </c>
      <c r="E147" s="28">
        <v>28.3</v>
      </c>
      <c r="F147" s="26"/>
      <c r="G147" s="26"/>
      <c r="H147" s="27"/>
      <c r="I147" s="27"/>
      <c r="J147" s="28">
        <f t="shared" si="19"/>
        <v>113.2</v>
      </c>
      <c r="K147" s="28"/>
    </row>
    <row r="148" spans="1:11" s="2" customFormat="1" ht="15.75" customHeight="1" x14ac:dyDescent="0.25">
      <c r="A148" s="34"/>
      <c r="B148" s="48" t="s">
        <v>53</v>
      </c>
      <c r="C148" s="21">
        <f>C143+C132</f>
        <v>56856.800000000003</v>
      </c>
      <c r="D148" s="21">
        <f>D143+D132</f>
        <v>80978.3</v>
      </c>
      <c r="E148" s="21">
        <f>E143+E132</f>
        <v>80967.899999999994</v>
      </c>
      <c r="F148" s="40" t="e">
        <f>E148/#REF!*100</f>
        <v>#REF!</v>
      </c>
      <c r="G148" s="40" t="e">
        <f>E148/#REF!*100</f>
        <v>#REF!</v>
      </c>
      <c r="H148" s="27"/>
      <c r="I148" s="49" t="e">
        <f>#REF!+#REF!+#REF!</f>
        <v>#REF!</v>
      </c>
      <c r="J148" s="21">
        <f t="shared" si="19"/>
        <v>99.98715705318584</v>
      </c>
      <c r="K148" s="21">
        <f>E148*100/C148</f>
        <v>142.40671300530454</v>
      </c>
    </row>
    <row r="149" spans="1:11" s="2" customFormat="1" x14ac:dyDescent="0.25">
      <c r="A149" s="64"/>
      <c r="B149" s="65"/>
      <c r="C149" s="65"/>
      <c r="D149" s="65"/>
      <c r="E149" s="65"/>
      <c r="F149" s="65"/>
      <c r="G149" s="66"/>
      <c r="H149" s="27"/>
      <c r="I149" s="27"/>
      <c r="J149" s="21"/>
      <c r="K149" s="28"/>
    </row>
    <row r="150" spans="1:11" s="2" customFormat="1" x14ac:dyDescent="0.25">
      <c r="A150" s="15" t="s">
        <v>64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53"/>
    </row>
    <row r="151" spans="1:11" s="2" customFormat="1" ht="12" customHeight="1" x14ac:dyDescent="0.25">
      <c r="A151" s="37" t="s">
        <v>15</v>
      </c>
      <c r="B151" s="54" t="s">
        <v>16</v>
      </c>
      <c r="C151" s="40">
        <f>C152+C155+C157+C159+C156+C160+C158+C161+C154+C153</f>
        <v>21387.699999999997</v>
      </c>
      <c r="D151" s="40">
        <f>D152+D155+D157+D159+D156+D160+D158+D161+D154+D153</f>
        <v>22569.599999999999</v>
      </c>
      <c r="E151" s="40">
        <f>E152+E155+E157+E159+E156+E160+E158+E161+E154+E153+0.1</f>
        <v>22645.199999999997</v>
      </c>
      <c r="F151" s="40" t="e">
        <f>E151/#REF!*100</f>
        <v>#REF!</v>
      </c>
      <c r="G151" s="40" t="e">
        <f>E151/#REF!*100</f>
        <v>#REF!</v>
      </c>
      <c r="H151" s="27"/>
      <c r="I151" s="27"/>
      <c r="J151" s="21">
        <f t="shared" ref="J151:J158" si="20">E151*100/D151</f>
        <v>100.33496384517225</v>
      </c>
      <c r="K151" s="21">
        <f t="shared" ref="K151:K157" si="21">E151*100/C151</f>
        <v>105.87954759043748</v>
      </c>
    </row>
    <row r="152" spans="1:11" s="2" customFormat="1" ht="12.75" customHeight="1" x14ac:dyDescent="0.25">
      <c r="A152" s="34" t="s">
        <v>17</v>
      </c>
      <c r="B152" s="29" t="s">
        <v>18</v>
      </c>
      <c r="C152" s="30">
        <v>13460</v>
      </c>
      <c r="D152" s="43">
        <v>14045</v>
      </c>
      <c r="E152" s="28">
        <v>14728</v>
      </c>
      <c r="F152" s="26" t="e">
        <f>E152/#REF!*100</f>
        <v>#REF!</v>
      </c>
      <c r="G152" s="26" t="e">
        <f>E152/#REF!*100</f>
        <v>#REF!</v>
      </c>
      <c r="H152" s="27"/>
      <c r="I152" s="27"/>
      <c r="J152" s="28">
        <f t="shared" si="20"/>
        <v>104.8629405482378</v>
      </c>
      <c r="K152" s="28">
        <f t="shared" si="21"/>
        <v>109.42050520059435</v>
      </c>
    </row>
    <row r="153" spans="1:11" s="2" customFormat="1" ht="38.25" customHeight="1" x14ac:dyDescent="0.25">
      <c r="A153" s="22" t="s">
        <v>19</v>
      </c>
      <c r="B153" s="29" t="s">
        <v>20</v>
      </c>
      <c r="C153" s="30">
        <v>4923.1000000000004</v>
      </c>
      <c r="D153" s="43">
        <v>4853.1000000000004</v>
      </c>
      <c r="E153" s="28">
        <v>4839.3999999999996</v>
      </c>
      <c r="F153" s="26"/>
      <c r="G153" s="26"/>
      <c r="H153" s="27"/>
      <c r="I153" s="27"/>
      <c r="J153" s="28">
        <f t="shared" si="20"/>
        <v>99.717706208402859</v>
      </c>
      <c r="K153" s="28">
        <f t="shared" si="21"/>
        <v>98.299851719445044</v>
      </c>
    </row>
    <row r="154" spans="1:11" s="2" customFormat="1" ht="12.75" customHeight="1" x14ac:dyDescent="0.25">
      <c r="A154" s="22" t="s">
        <v>21</v>
      </c>
      <c r="B154" s="29" t="s">
        <v>22</v>
      </c>
      <c r="C154" s="30">
        <v>15</v>
      </c>
      <c r="D154" s="43">
        <v>3</v>
      </c>
      <c r="E154" s="28">
        <v>2.6</v>
      </c>
      <c r="F154" s="26"/>
      <c r="G154" s="26"/>
      <c r="H154" s="27"/>
      <c r="I154" s="27"/>
      <c r="J154" s="28">
        <f t="shared" si="20"/>
        <v>86.666666666666671</v>
      </c>
      <c r="K154" s="28">
        <f t="shared" si="21"/>
        <v>17.333333333333332</v>
      </c>
    </row>
    <row r="155" spans="1:11" s="2" customFormat="1" ht="16.5" customHeight="1" x14ac:dyDescent="0.25">
      <c r="A155" s="22" t="s">
        <v>23</v>
      </c>
      <c r="B155" s="29" t="s">
        <v>24</v>
      </c>
      <c r="C155" s="30">
        <v>1987</v>
      </c>
      <c r="D155" s="43">
        <v>1142.4000000000001</v>
      </c>
      <c r="E155" s="28">
        <v>1176.8</v>
      </c>
      <c r="F155" s="26" t="e">
        <f>E155/#REF!*100</f>
        <v>#REF!</v>
      </c>
      <c r="G155" s="26" t="e">
        <f>E155/#REF!*100</f>
        <v>#REF!</v>
      </c>
      <c r="H155" s="27"/>
      <c r="I155" s="27"/>
      <c r="J155" s="28">
        <f t="shared" si="20"/>
        <v>103.0112044817927</v>
      </c>
      <c r="K155" s="28">
        <f t="shared" si="21"/>
        <v>59.22496225465526</v>
      </c>
    </row>
    <row r="156" spans="1:11" s="2" customFormat="1" ht="13.5" customHeight="1" x14ac:dyDescent="0.25">
      <c r="A156" s="22" t="s">
        <v>25</v>
      </c>
      <c r="B156" s="29" t="s">
        <v>26</v>
      </c>
      <c r="C156" s="30">
        <v>148.6</v>
      </c>
      <c r="D156" s="43">
        <v>63.6</v>
      </c>
      <c r="E156" s="28">
        <v>64</v>
      </c>
      <c r="F156" s="26" t="e">
        <f>E156/#REF!*100</f>
        <v>#REF!</v>
      </c>
      <c r="G156" s="26" t="e">
        <f>E156/#REF!*100</f>
        <v>#REF!</v>
      </c>
      <c r="H156" s="27"/>
      <c r="I156" s="27"/>
      <c r="J156" s="28">
        <f t="shared" si="20"/>
        <v>100.62893081761005</v>
      </c>
      <c r="K156" s="28">
        <f t="shared" si="21"/>
        <v>43.068640646029614</v>
      </c>
    </row>
    <row r="157" spans="1:11" s="2" customFormat="1" ht="32.25" customHeight="1" x14ac:dyDescent="0.25">
      <c r="A157" s="31" t="s">
        <v>29</v>
      </c>
      <c r="B157" s="29" t="s">
        <v>30</v>
      </c>
      <c r="C157" s="30">
        <v>854</v>
      </c>
      <c r="D157" s="43">
        <v>1421.7</v>
      </c>
      <c r="E157" s="28">
        <v>766.5</v>
      </c>
      <c r="F157" s="26" t="e">
        <f>E157/#REF!*100</f>
        <v>#REF!</v>
      </c>
      <c r="G157" s="26" t="e">
        <f>E157/#REF!*100</f>
        <v>#REF!</v>
      </c>
      <c r="H157" s="27"/>
      <c r="I157" s="27"/>
      <c r="J157" s="28">
        <f t="shared" si="20"/>
        <v>53.914327917282122</v>
      </c>
      <c r="K157" s="28">
        <f t="shared" si="21"/>
        <v>89.754098360655732</v>
      </c>
    </row>
    <row r="158" spans="1:11" s="2" customFormat="1" ht="24" customHeight="1" x14ac:dyDescent="0.25">
      <c r="A158" s="33" t="s">
        <v>33</v>
      </c>
      <c r="B158" s="29" t="s">
        <v>34</v>
      </c>
      <c r="C158" s="30"/>
      <c r="D158" s="43">
        <v>938</v>
      </c>
      <c r="E158" s="28">
        <v>960.8</v>
      </c>
      <c r="F158" s="26"/>
      <c r="G158" s="26"/>
      <c r="H158" s="27"/>
      <c r="I158" s="27"/>
      <c r="J158" s="28">
        <f t="shared" si="20"/>
        <v>102.43070362473348</v>
      </c>
      <c r="K158" s="28"/>
    </row>
    <row r="159" spans="1:11" s="2" customFormat="1" ht="18" hidden="1" customHeight="1" x14ac:dyDescent="0.25">
      <c r="A159" s="32" t="s">
        <v>35</v>
      </c>
      <c r="B159" s="29" t="s">
        <v>36</v>
      </c>
      <c r="C159" s="30"/>
      <c r="D159" s="43"/>
      <c r="E159" s="28"/>
      <c r="F159" s="26" t="e">
        <f>E159/#REF!*100</f>
        <v>#REF!</v>
      </c>
      <c r="G159" s="26" t="e">
        <f>E159/#REF!*100</f>
        <v>#REF!</v>
      </c>
      <c r="H159" s="27"/>
      <c r="I159" s="27"/>
      <c r="J159" s="28"/>
      <c r="K159" s="28"/>
    </row>
    <row r="160" spans="1:11" s="2" customFormat="1" ht="17.25" customHeight="1" x14ac:dyDescent="0.25">
      <c r="A160" s="34" t="s">
        <v>39</v>
      </c>
      <c r="B160" s="29" t="s">
        <v>40</v>
      </c>
      <c r="C160" s="30"/>
      <c r="D160" s="43">
        <v>102.8</v>
      </c>
      <c r="E160" s="28">
        <v>102.8</v>
      </c>
      <c r="F160" s="26" t="e">
        <f>E160/#REF!*100</f>
        <v>#REF!</v>
      </c>
      <c r="G160" s="26"/>
      <c r="H160" s="27"/>
      <c r="I160" s="27"/>
      <c r="J160" s="28"/>
      <c r="K160" s="28"/>
    </row>
    <row r="161" spans="1:11" s="2" customFormat="1" ht="16.5" customHeight="1" x14ac:dyDescent="0.25">
      <c r="A161" s="32" t="s">
        <v>41</v>
      </c>
      <c r="B161" s="36" t="s">
        <v>42</v>
      </c>
      <c r="C161" s="30"/>
      <c r="D161" s="43"/>
      <c r="E161" s="28">
        <v>4.2</v>
      </c>
      <c r="F161" s="26"/>
      <c r="G161" s="26"/>
      <c r="H161" s="27"/>
      <c r="I161" s="27"/>
      <c r="J161" s="21"/>
      <c r="K161" s="28"/>
    </row>
    <row r="162" spans="1:11" s="2" customFormat="1" ht="16.5" customHeight="1" x14ac:dyDescent="0.25">
      <c r="A162" s="37" t="s">
        <v>43</v>
      </c>
      <c r="B162" s="38" t="s">
        <v>44</v>
      </c>
      <c r="C162" s="39">
        <f>C163+C164</f>
        <v>32823.699999999997</v>
      </c>
      <c r="D162" s="39">
        <f>D163+D164</f>
        <v>78336.3</v>
      </c>
      <c r="E162" s="39">
        <f>E163+E164</f>
        <v>78336.3</v>
      </c>
      <c r="F162" s="40" t="e">
        <f>E162/#REF!*100</f>
        <v>#REF!</v>
      </c>
      <c r="G162" s="40" t="e">
        <f>E162/#REF!*100</f>
        <v>#REF!</v>
      </c>
      <c r="H162" s="27"/>
      <c r="I162" s="27"/>
      <c r="J162" s="21">
        <f>E162*100/D162</f>
        <v>100</v>
      </c>
      <c r="K162" s="21">
        <f>E162*100/C162</f>
        <v>238.65773815870853</v>
      </c>
    </row>
    <row r="163" spans="1:11" s="2" customFormat="1" ht="26.25" customHeight="1" x14ac:dyDescent="0.25">
      <c r="A163" s="41" t="s">
        <v>45</v>
      </c>
      <c r="B163" s="42" t="s">
        <v>46</v>
      </c>
      <c r="C163" s="43">
        <v>32823.699999999997</v>
      </c>
      <c r="D163" s="43">
        <v>77915.3</v>
      </c>
      <c r="E163" s="28">
        <v>77915.3</v>
      </c>
      <c r="F163" s="26" t="e">
        <f>E163/#REF!*100</f>
        <v>#REF!</v>
      </c>
      <c r="G163" s="26" t="e">
        <f>E163/#REF!*100</f>
        <v>#REF!</v>
      </c>
      <c r="H163" s="27"/>
      <c r="I163" s="27"/>
      <c r="J163" s="28">
        <f>E163*100/D163</f>
        <v>100</v>
      </c>
      <c r="K163" s="28">
        <f>E163*100/C163</f>
        <v>237.37512833714666</v>
      </c>
    </row>
    <row r="164" spans="1:11" s="2" customFormat="1" ht="14.25" customHeight="1" x14ac:dyDescent="0.25">
      <c r="A164" s="41" t="s">
        <v>47</v>
      </c>
      <c r="B164" s="44" t="s">
        <v>48</v>
      </c>
      <c r="C164" s="44"/>
      <c r="D164" s="43">
        <v>421</v>
      </c>
      <c r="E164" s="28">
        <v>421</v>
      </c>
      <c r="F164" s="26"/>
      <c r="G164" s="26"/>
      <c r="H164" s="27"/>
      <c r="I164" s="27"/>
      <c r="J164" s="28">
        <f>E164*100/D164</f>
        <v>100</v>
      </c>
      <c r="K164" s="28"/>
    </row>
    <row r="165" spans="1:11" s="2" customFormat="1" ht="19.5" customHeight="1" x14ac:dyDescent="0.25">
      <c r="A165" s="34"/>
      <c r="B165" s="48" t="s">
        <v>53</v>
      </c>
      <c r="C165" s="21">
        <f>C162+C151</f>
        <v>54211.399999999994</v>
      </c>
      <c r="D165" s="21">
        <f>D162+D151</f>
        <v>100905.9</v>
      </c>
      <c r="E165" s="21">
        <f>E162+E151</f>
        <v>100981.5</v>
      </c>
      <c r="F165" s="40" t="e">
        <f>E165/#REF!*100</f>
        <v>#REF!</v>
      </c>
      <c r="G165" s="40" t="e">
        <f>E165/#REF!*100</f>
        <v>#REF!</v>
      </c>
      <c r="H165" s="27"/>
      <c r="I165" s="49" t="e">
        <f>#REF!+#REF!+#REF!</f>
        <v>#REF!</v>
      </c>
      <c r="J165" s="21">
        <f>E165*100/D165</f>
        <v>100.07492128805154</v>
      </c>
      <c r="K165" s="21">
        <f>E165*100/C165</f>
        <v>186.27355131946419</v>
      </c>
    </row>
    <row r="166" spans="1:11" s="2" customFormat="1" x14ac:dyDescent="0.25">
      <c r="A166" s="50"/>
      <c r="B166" s="51"/>
      <c r="C166" s="51"/>
      <c r="D166" s="51"/>
      <c r="E166" s="51"/>
      <c r="F166" s="51"/>
      <c r="G166" s="52"/>
      <c r="H166" s="27"/>
      <c r="I166" s="27"/>
      <c r="J166" s="21"/>
      <c r="K166" s="28"/>
    </row>
    <row r="167" spans="1:11" s="2" customFormat="1" x14ac:dyDescent="0.25">
      <c r="A167" s="15" t="s">
        <v>65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53"/>
    </row>
    <row r="168" spans="1:11" s="2" customFormat="1" ht="18.75" customHeight="1" x14ac:dyDescent="0.25">
      <c r="A168" s="37" t="s">
        <v>15</v>
      </c>
      <c r="B168" s="54" t="s">
        <v>16</v>
      </c>
      <c r="C168" s="40">
        <f t="shared" ref="C168:I168" si="22">C169+C172+C173+C174+C176+C177+C178+C175+C170+C171</f>
        <v>7081.1</v>
      </c>
      <c r="D168" s="40">
        <f t="shared" si="22"/>
        <v>7581</v>
      </c>
      <c r="E168" s="40">
        <f>E169+E172+E173+E174+E176+E177+E178+E175+E170+E171-0.1</f>
        <v>7597.5</v>
      </c>
      <c r="F168" s="40" t="e">
        <f t="shared" si="22"/>
        <v>#REF!</v>
      </c>
      <c r="G168" s="40" t="e">
        <f t="shared" si="22"/>
        <v>#REF!</v>
      </c>
      <c r="H168" s="40">
        <f t="shared" si="22"/>
        <v>0</v>
      </c>
      <c r="I168" s="40">
        <f t="shared" si="22"/>
        <v>0</v>
      </c>
      <c r="J168" s="21">
        <f t="shared" ref="J168:J177" si="23">E168*100/D168</f>
        <v>100.21764938662446</v>
      </c>
      <c r="K168" s="21">
        <f>E168*100/C168</f>
        <v>107.29265227153972</v>
      </c>
    </row>
    <row r="169" spans="1:11" s="2" customFormat="1" ht="18" customHeight="1" x14ac:dyDescent="0.25">
      <c r="A169" s="34" t="s">
        <v>17</v>
      </c>
      <c r="B169" s="29" t="s">
        <v>18</v>
      </c>
      <c r="C169" s="30">
        <v>2930</v>
      </c>
      <c r="D169" s="43">
        <v>2930</v>
      </c>
      <c r="E169" s="28">
        <v>2954</v>
      </c>
      <c r="F169" s="26" t="e">
        <f>E169/#REF!*100</f>
        <v>#REF!</v>
      </c>
      <c r="G169" s="26" t="e">
        <f>E169/#REF!*100</f>
        <v>#REF!</v>
      </c>
      <c r="H169" s="27"/>
      <c r="I169" s="27"/>
      <c r="J169" s="28">
        <f t="shared" si="23"/>
        <v>100.81911262798634</v>
      </c>
      <c r="K169" s="28">
        <f>E169*100/C169</f>
        <v>100.81911262798634</v>
      </c>
    </row>
    <row r="170" spans="1:11" s="2" customFormat="1" ht="40.5" customHeight="1" x14ac:dyDescent="0.25">
      <c r="A170" s="22" t="s">
        <v>19</v>
      </c>
      <c r="B170" s="29" t="s">
        <v>20</v>
      </c>
      <c r="C170" s="30">
        <v>2826.6</v>
      </c>
      <c r="D170" s="43">
        <v>2826.6</v>
      </c>
      <c r="E170" s="28">
        <v>2778.5</v>
      </c>
      <c r="F170" s="26"/>
      <c r="G170" s="26"/>
      <c r="H170" s="27"/>
      <c r="I170" s="27"/>
      <c r="J170" s="28">
        <f t="shared" si="23"/>
        <v>98.298308922380244</v>
      </c>
      <c r="K170" s="28">
        <f>E170*100/C170</f>
        <v>98.298308922380244</v>
      </c>
    </row>
    <row r="171" spans="1:11" s="2" customFormat="1" ht="18" customHeight="1" x14ac:dyDescent="0.25">
      <c r="A171" s="22" t="s">
        <v>21</v>
      </c>
      <c r="B171" s="29" t="s">
        <v>22</v>
      </c>
      <c r="C171" s="30">
        <v>0</v>
      </c>
      <c r="D171" s="43">
        <v>2.6</v>
      </c>
      <c r="E171" s="28">
        <v>2.6</v>
      </c>
      <c r="F171" s="26"/>
      <c r="G171" s="26"/>
      <c r="H171" s="27"/>
      <c r="I171" s="27"/>
      <c r="J171" s="28">
        <f t="shared" si="23"/>
        <v>100</v>
      </c>
      <c r="K171" s="28"/>
    </row>
    <row r="172" spans="1:11" s="2" customFormat="1" ht="17.25" customHeight="1" x14ac:dyDescent="0.25">
      <c r="A172" s="22" t="s">
        <v>23</v>
      </c>
      <c r="B172" s="29" t="s">
        <v>24</v>
      </c>
      <c r="C172" s="30">
        <v>875.5</v>
      </c>
      <c r="D172" s="43">
        <v>927.5</v>
      </c>
      <c r="E172" s="28">
        <v>944.6</v>
      </c>
      <c r="F172" s="26" t="e">
        <f>E172/#REF!*100</f>
        <v>#REF!</v>
      </c>
      <c r="G172" s="26" t="e">
        <f>E172/#REF!*100</f>
        <v>#REF!</v>
      </c>
      <c r="H172" s="27"/>
      <c r="I172" s="27"/>
      <c r="J172" s="28">
        <f t="shared" si="23"/>
        <v>101.84366576819407</v>
      </c>
      <c r="K172" s="28">
        <f>E172*100/C172</f>
        <v>107.89263278126785</v>
      </c>
    </row>
    <row r="173" spans="1:11" s="2" customFormat="1" ht="18.75" customHeight="1" x14ac:dyDescent="0.25">
      <c r="A173" s="22" t="s">
        <v>25</v>
      </c>
      <c r="B173" s="29" t="s">
        <v>26</v>
      </c>
      <c r="C173" s="30">
        <v>35</v>
      </c>
      <c r="D173" s="43">
        <v>10</v>
      </c>
      <c r="E173" s="28">
        <v>11.6</v>
      </c>
      <c r="F173" s="26" t="e">
        <f>E173/#REF!*100</f>
        <v>#REF!</v>
      </c>
      <c r="G173" s="26" t="e">
        <f>E173/#REF!*100</f>
        <v>#REF!</v>
      </c>
      <c r="H173" s="27"/>
      <c r="I173" s="27"/>
      <c r="J173" s="28">
        <f t="shared" si="23"/>
        <v>116</v>
      </c>
      <c r="K173" s="28">
        <f>E173*100/C173</f>
        <v>33.142857142857146</v>
      </c>
    </row>
    <row r="174" spans="1:11" s="2" customFormat="1" ht="26.25" customHeight="1" x14ac:dyDescent="0.25">
      <c r="A174" s="31" t="s">
        <v>29</v>
      </c>
      <c r="B174" s="29" t="s">
        <v>30</v>
      </c>
      <c r="C174" s="30">
        <v>414</v>
      </c>
      <c r="D174" s="43">
        <v>839</v>
      </c>
      <c r="E174" s="28">
        <v>860.9</v>
      </c>
      <c r="F174" s="26" t="e">
        <f>E174/#REF!*100</f>
        <v>#REF!</v>
      </c>
      <c r="G174" s="26" t="e">
        <f>E174/#REF!*100</f>
        <v>#REF!</v>
      </c>
      <c r="H174" s="27"/>
      <c r="I174" s="27"/>
      <c r="J174" s="28">
        <f t="shared" si="23"/>
        <v>102.61025029797378</v>
      </c>
      <c r="K174" s="28">
        <f>E174*100/C174</f>
        <v>207.94685990338164</v>
      </c>
    </row>
    <row r="175" spans="1:11" s="2" customFormat="1" ht="33.75" customHeight="1" x14ac:dyDescent="0.25">
      <c r="A175" s="33" t="s">
        <v>33</v>
      </c>
      <c r="B175" s="29" t="s">
        <v>34</v>
      </c>
      <c r="C175" s="30">
        <v>0</v>
      </c>
      <c r="D175" s="43">
        <v>35.299999999999997</v>
      </c>
      <c r="E175" s="28">
        <v>35.299999999999997</v>
      </c>
      <c r="F175" s="26" t="e">
        <f>E175/#REF!*100</f>
        <v>#REF!</v>
      </c>
      <c r="G175" s="26" t="e">
        <f>E175/#REF!*100</f>
        <v>#REF!</v>
      </c>
      <c r="H175" s="27"/>
      <c r="I175" s="27"/>
      <c r="J175" s="28">
        <f t="shared" si="23"/>
        <v>100</v>
      </c>
      <c r="K175" s="28"/>
    </row>
    <row r="176" spans="1:11" s="2" customFormat="1" ht="33" customHeight="1" x14ac:dyDescent="0.25">
      <c r="A176" s="32" t="s">
        <v>35</v>
      </c>
      <c r="B176" s="29" t="s">
        <v>36</v>
      </c>
      <c r="C176" s="30"/>
      <c r="D176" s="43"/>
      <c r="E176" s="28"/>
      <c r="F176" s="26" t="e">
        <f>E176/#REF!*100</f>
        <v>#REF!</v>
      </c>
      <c r="G176" s="26" t="e">
        <f>E176/#REF!*100</f>
        <v>#REF!</v>
      </c>
      <c r="H176" s="27"/>
      <c r="I176" s="27"/>
      <c r="J176" s="28"/>
      <c r="K176" s="28"/>
    </row>
    <row r="177" spans="1:11" s="2" customFormat="1" ht="20.25" customHeight="1" x14ac:dyDescent="0.25">
      <c r="A177" s="34" t="s">
        <v>39</v>
      </c>
      <c r="B177" s="29" t="s">
        <v>40</v>
      </c>
      <c r="C177" s="30"/>
      <c r="D177" s="43">
        <v>10</v>
      </c>
      <c r="E177" s="28">
        <v>10</v>
      </c>
      <c r="F177" s="26"/>
      <c r="G177" s="26" t="e">
        <f>E177/#REF!*100</f>
        <v>#REF!</v>
      </c>
      <c r="H177" s="27"/>
      <c r="I177" s="27"/>
      <c r="J177" s="28">
        <f t="shared" si="23"/>
        <v>100</v>
      </c>
      <c r="K177" s="28"/>
    </row>
    <row r="178" spans="1:11" s="2" customFormat="1" ht="14.25" customHeight="1" x14ac:dyDescent="0.25">
      <c r="A178" s="59" t="s">
        <v>41</v>
      </c>
      <c r="B178" s="36" t="s">
        <v>42</v>
      </c>
      <c r="C178" s="30"/>
      <c r="D178" s="43"/>
      <c r="E178" s="28">
        <v>0.1</v>
      </c>
      <c r="F178" s="26"/>
      <c r="G178" s="26"/>
      <c r="H178" s="27"/>
      <c r="I178" s="27"/>
      <c r="J178" s="21"/>
      <c r="K178" s="28"/>
    </row>
    <row r="179" spans="1:11" s="2" customFormat="1" ht="16.5" customHeight="1" x14ac:dyDescent="0.25">
      <c r="A179" s="37" t="s">
        <v>43</v>
      </c>
      <c r="B179" s="38" t="s">
        <v>44</v>
      </c>
      <c r="C179" s="39">
        <f>C180+C181</f>
        <v>28800.9</v>
      </c>
      <c r="D179" s="39">
        <f>D180+D181</f>
        <v>40734.1</v>
      </c>
      <c r="E179" s="39">
        <f>E180+E181</f>
        <v>40646.9</v>
      </c>
      <c r="F179" s="40" t="e">
        <f>E179/#REF!*100</f>
        <v>#REF!</v>
      </c>
      <c r="G179" s="40" t="e">
        <f>E179/#REF!*100</f>
        <v>#REF!</v>
      </c>
      <c r="H179" s="27"/>
      <c r="I179" s="27"/>
      <c r="J179" s="21">
        <f>E179*100/D179</f>
        <v>99.785928742748709</v>
      </c>
      <c r="K179" s="21">
        <f>E179*100/C179</f>
        <v>141.1306591113472</v>
      </c>
    </row>
    <row r="180" spans="1:11" s="2" customFormat="1" ht="23.25" customHeight="1" x14ac:dyDescent="0.25">
      <c r="A180" s="41" t="s">
        <v>45</v>
      </c>
      <c r="B180" s="42" t="s">
        <v>46</v>
      </c>
      <c r="C180" s="43">
        <v>28800.9</v>
      </c>
      <c r="D180" s="43">
        <v>40629.1</v>
      </c>
      <c r="E180" s="28">
        <v>40541.9</v>
      </c>
      <c r="F180" s="26" t="e">
        <f>E180/#REF!*100</f>
        <v>#REF!</v>
      </c>
      <c r="G180" s="26" t="e">
        <f>E180/#REF!*100</f>
        <v>#REF!</v>
      </c>
      <c r="H180" s="27"/>
      <c r="I180" s="27"/>
      <c r="J180" s="28">
        <f>E180*100/D180</f>
        <v>99.785375506718097</v>
      </c>
      <c r="K180" s="28">
        <f>E180*100/C180</f>
        <v>140.766087170887</v>
      </c>
    </row>
    <row r="181" spans="1:11" s="2" customFormat="1" ht="19.5" customHeight="1" x14ac:dyDescent="0.25">
      <c r="A181" s="41" t="s">
        <v>47</v>
      </c>
      <c r="B181" s="44" t="s">
        <v>48</v>
      </c>
      <c r="C181" s="45"/>
      <c r="D181" s="43">
        <v>105</v>
      </c>
      <c r="E181" s="28">
        <v>105</v>
      </c>
      <c r="F181" s="26" t="e">
        <f>E181/#REF!*100</f>
        <v>#REF!</v>
      </c>
      <c r="G181" s="26"/>
      <c r="H181" s="27"/>
      <c r="I181" s="27"/>
      <c r="J181" s="28"/>
      <c r="K181" s="28"/>
    </row>
    <row r="182" spans="1:11" s="2" customFormat="1" ht="17.25" customHeight="1" x14ac:dyDescent="0.25">
      <c r="A182" s="34"/>
      <c r="B182" s="48" t="s">
        <v>53</v>
      </c>
      <c r="C182" s="21">
        <f>C179+C168</f>
        <v>35882</v>
      </c>
      <c r="D182" s="21">
        <f>D179+D168</f>
        <v>48315.1</v>
      </c>
      <c r="E182" s="21">
        <f>E179+E168</f>
        <v>48244.4</v>
      </c>
      <c r="F182" s="40" t="e">
        <f>E182/#REF!*100</f>
        <v>#REF!</v>
      </c>
      <c r="G182" s="40" t="e">
        <f>E182/#REF!*100</f>
        <v>#REF!</v>
      </c>
      <c r="H182" s="27"/>
      <c r="I182" s="49" t="e">
        <f>#REF!+#REF!+#REF!</f>
        <v>#REF!</v>
      </c>
      <c r="J182" s="21">
        <f>E182*100/D182</f>
        <v>99.853668935798538</v>
      </c>
      <c r="K182" s="21">
        <f>E182*100/C182</f>
        <v>134.45292904520372</v>
      </c>
    </row>
    <row r="183" spans="1:11" s="2" customFormat="1" x14ac:dyDescent="0.25">
      <c r="A183" s="50"/>
      <c r="B183" s="51"/>
      <c r="C183" s="51"/>
      <c r="D183" s="51"/>
      <c r="E183" s="51"/>
      <c r="F183" s="51"/>
      <c r="G183" s="52"/>
      <c r="H183" s="27"/>
      <c r="I183" s="27"/>
      <c r="J183" s="21"/>
      <c r="K183" s="28"/>
    </row>
    <row r="184" spans="1:11" s="2" customFormat="1" x14ac:dyDescent="0.25">
      <c r="A184" s="15" t="s">
        <v>66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53"/>
    </row>
    <row r="185" spans="1:11" s="2" customFormat="1" ht="18" customHeight="1" x14ac:dyDescent="0.25">
      <c r="A185" s="37" t="s">
        <v>15</v>
      </c>
      <c r="B185" s="54" t="s">
        <v>16</v>
      </c>
      <c r="C185" s="40">
        <f>C186+C188+C189+C190+C191+C193+C195+C194+C192+C187</f>
        <v>25890.9</v>
      </c>
      <c r="D185" s="40">
        <f>D186+D188+D189+D190+D191+D193+D195+D194+D192+D187-0.1</f>
        <v>27169.200000000001</v>
      </c>
      <c r="E185" s="40">
        <f>E186+E188+E189+E190+E191+E193+E195+E194+E192+E187-0.1</f>
        <v>27791.799999999996</v>
      </c>
      <c r="F185" s="40" t="e">
        <f>E185/#REF!*100</f>
        <v>#REF!</v>
      </c>
      <c r="G185" s="40" t="e">
        <f>E185/#REF!*100</f>
        <v>#REF!</v>
      </c>
      <c r="H185" s="27"/>
      <c r="I185" s="27"/>
      <c r="J185" s="21">
        <f t="shared" ref="J185:J193" si="24">E185*100/D185</f>
        <v>102.29156544911147</v>
      </c>
      <c r="K185" s="21">
        <f t="shared" ref="K185:K191" si="25">E185*100/C185</f>
        <v>107.34196184759894</v>
      </c>
    </row>
    <row r="186" spans="1:11" s="2" customFormat="1" ht="18" customHeight="1" x14ac:dyDescent="0.25">
      <c r="A186" s="34" t="s">
        <v>17</v>
      </c>
      <c r="B186" s="29" t="s">
        <v>18</v>
      </c>
      <c r="C186" s="30">
        <v>17800</v>
      </c>
      <c r="D186" s="43">
        <v>19018</v>
      </c>
      <c r="E186" s="28">
        <v>19585.5</v>
      </c>
      <c r="F186" s="26" t="e">
        <f>E186/#REF!*100</f>
        <v>#REF!</v>
      </c>
      <c r="G186" s="26" t="e">
        <f>E186/#REF!*100</f>
        <v>#REF!</v>
      </c>
      <c r="H186" s="27"/>
      <c r="I186" s="27"/>
      <c r="J186" s="28">
        <f t="shared" si="24"/>
        <v>102.98401514354822</v>
      </c>
      <c r="K186" s="28">
        <f t="shared" si="25"/>
        <v>110.03089887640449</v>
      </c>
    </row>
    <row r="187" spans="1:11" s="2" customFormat="1" ht="42.75" customHeight="1" x14ac:dyDescent="0.25">
      <c r="A187" s="22" t="s">
        <v>19</v>
      </c>
      <c r="B187" s="29" t="s">
        <v>20</v>
      </c>
      <c r="C187" s="30">
        <v>4590.2</v>
      </c>
      <c r="D187" s="43">
        <v>4600.2</v>
      </c>
      <c r="E187" s="28">
        <v>4512.1000000000004</v>
      </c>
      <c r="F187" s="26"/>
      <c r="G187" s="26"/>
      <c r="H187" s="27"/>
      <c r="I187" s="27"/>
      <c r="J187" s="28">
        <f t="shared" si="24"/>
        <v>98.084865875396744</v>
      </c>
      <c r="K187" s="28">
        <f t="shared" si="25"/>
        <v>98.298549082828657</v>
      </c>
    </row>
    <row r="188" spans="1:11" s="2" customFormat="1" ht="13.5" customHeight="1" x14ac:dyDescent="0.25">
      <c r="A188" s="22" t="s">
        <v>21</v>
      </c>
      <c r="B188" s="29" t="s">
        <v>22</v>
      </c>
      <c r="C188" s="30">
        <v>1</v>
      </c>
      <c r="D188" s="43">
        <v>2.8</v>
      </c>
      <c r="E188" s="28">
        <v>2.8</v>
      </c>
      <c r="F188" s="26"/>
      <c r="G188" s="26"/>
      <c r="H188" s="27"/>
      <c r="I188" s="27"/>
      <c r="J188" s="28">
        <f t="shared" si="24"/>
        <v>100</v>
      </c>
      <c r="K188" s="28">
        <f t="shared" si="25"/>
        <v>280</v>
      </c>
    </row>
    <row r="189" spans="1:11" s="2" customFormat="1" ht="16.5" customHeight="1" x14ac:dyDescent="0.25">
      <c r="A189" s="22" t="s">
        <v>23</v>
      </c>
      <c r="B189" s="29" t="s">
        <v>24</v>
      </c>
      <c r="C189" s="30">
        <v>3084.7</v>
      </c>
      <c r="D189" s="43">
        <v>2859.7</v>
      </c>
      <c r="E189" s="28">
        <v>3020.1</v>
      </c>
      <c r="F189" s="26" t="e">
        <f>E189/#REF!*100</f>
        <v>#REF!</v>
      </c>
      <c r="G189" s="26" t="e">
        <f>E189/#REF!*100</f>
        <v>#REF!</v>
      </c>
      <c r="H189" s="27"/>
      <c r="I189" s="27"/>
      <c r="J189" s="28">
        <f t="shared" si="24"/>
        <v>105.60897996293318</v>
      </c>
      <c r="K189" s="28">
        <f t="shared" si="25"/>
        <v>97.905793107919735</v>
      </c>
    </row>
    <row r="190" spans="1:11" s="2" customFormat="1" ht="18" customHeight="1" x14ac:dyDescent="0.25">
      <c r="A190" s="22" t="s">
        <v>25</v>
      </c>
      <c r="B190" s="29" t="s">
        <v>26</v>
      </c>
      <c r="C190" s="30">
        <v>165</v>
      </c>
      <c r="D190" s="43">
        <v>102.2</v>
      </c>
      <c r="E190" s="28">
        <v>103</v>
      </c>
      <c r="F190" s="26" t="e">
        <f>E190/#REF!*100</f>
        <v>#REF!</v>
      </c>
      <c r="G190" s="26" t="e">
        <f>E190/#REF!*100</f>
        <v>#REF!</v>
      </c>
      <c r="H190" s="27"/>
      <c r="I190" s="27"/>
      <c r="J190" s="28">
        <f t="shared" si="24"/>
        <v>100.78277886497064</v>
      </c>
      <c r="K190" s="28">
        <f t="shared" si="25"/>
        <v>62.424242424242422</v>
      </c>
    </row>
    <row r="191" spans="1:11" s="2" customFormat="1" ht="30.75" customHeight="1" x14ac:dyDescent="0.25">
      <c r="A191" s="31" t="s">
        <v>29</v>
      </c>
      <c r="B191" s="29" t="s">
        <v>30</v>
      </c>
      <c r="C191" s="30">
        <v>250</v>
      </c>
      <c r="D191" s="43">
        <v>412.6</v>
      </c>
      <c r="E191" s="28">
        <v>412.6</v>
      </c>
      <c r="F191" s="26" t="e">
        <f>E191/#REF!*100</f>
        <v>#REF!</v>
      </c>
      <c r="G191" s="26" t="e">
        <f>E191/#REF!*100</f>
        <v>#REF!</v>
      </c>
      <c r="H191" s="27"/>
      <c r="I191" s="27"/>
      <c r="J191" s="28">
        <f t="shared" si="24"/>
        <v>100</v>
      </c>
      <c r="K191" s="28">
        <f t="shared" si="25"/>
        <v>165.04</v>
      </c>
    </row>
    <row r="192" spans="1:11" s="2" customFormat="1" ht="25.5" customHeight="1" x14ac:dyDescent="0.25">
      <c r="A192" s="32" t="s">
        <v>33</v>
      </c>
      <c r="B192" s="29" t="s">
        <v>34</v>
      </c>
      <c r="C192" s="30"/>
      <c r="D192" s="43">
        <v>58.8</v>
      </c>
      <c r="E192" s="28">
        <v>58.8</v>
      </c>
      <c r="F192" s="26" t="e">
        <f>E192/#REF!*100</f>
        <v>#REF!</v>
      </c>
      <c r="G192" s="26" t="e">
        <f>E192/#REF!*100</f>
        <v>#REF!</v>
      </c>
      <c r="H192" s="27"/>
      <c r="I192" s="27"/>
      <c r="J192" s="28">
        <f t="shared" si="24"/>
        <v>100</v>
      </c>
      <c r="K192" s="28"/>
    </row>
    <row r="193" spans="1:11" s="2" customFormat="1" ht="23.25" customHeight="1" x14ac:dyDescent="0.25">
      <c r="A193" s="32" t="s">
        <v>35</v>
      </c>
      <c r="B193" s="29" t="s">
        <v>36</v>
      </c>
      <c r="C193" s="30"/>
      <c r="D193" s="43">
        <v>115</v>
      </c>
      <c r="E193" s="28">
        <v>97</v>
      </c>
      <c r="F193" s="26" t="e">
        <f>E193/#REF!*100</f>
        <v>#REF!</v>
      </c>
      <c r="G193" s="26" t="e">
        <f>E193/#REF!*100</f>
        <v>#REF!</v>
      </c>
      <c r="H193" s="27"/>
      <c r="I193" s="27"/>
      <c r="J193" s="28">
        <f t="shared" si="24"/>
        <v>84.347826086956516</v>
      </c>
      <c r="K193" s="28"/>
    </row>
    <row r="194" spans="1:11" s="2" customFormat="1" ht="15.75" customHeight="1" x14ac:dyDescent="0.25">
      <c r="A194" s="34" t="s">
        <v>39</v>
      </c>
      <c r="B194" s="29" t="s">
        <v>40</v>
      </c>
      <c r="C194" s="30"/>
      <c r="D194" s="43"/>
      <c r="E194" s="28"/>
      <c r="F194" s="26" t="e">
        <f>E194/#REF!*100</f>
        <v>#REF!</v>
      </c>
      <c r="G194" s="26"/>
      <c r="H194" s="27"/>
      <c r="I194" s="27"/>
      <c r="J194" s="28"/>
      <c r="K194" s="28"/>
    </row>
    <row r="195" spans="1:11" s="2" customFormat="1" ht="15" customHeight="1" x14ac:dyDescent="0.25">
      <c r="A195" s="59" t="s">
        <v>41</v>
      </c>
      <c r="B195" s="36" t="s">
        <v>42</v>
      </c>
      <c r="C195" s="30"/>
      <c r="D195" s="43"/>
      <c r="E195" s="28"/>
      <c r="F195" s="26" t="e">
        <f>E195/#REF!*100</f>
        <v>#REF!</v>
      </c>
      <c r="G195" s="26"/>
      <c r="H195" s="27"/>
      <c r="I195" s="27"/>
      <c r="J195" s="21"/>
      <c r="K195" s="28"/>
    </row>
    <row r="196" spans="1:11" s="2" customFormat="1" ht="18" customHeight="1" x14ac:dyDescent="0.25">
      <c r="A196" s="17" t="s">
        <v>43</v>
      </c>
      <c r="B196" s="38" t="s">
        <v>44</v>
      </c>
      <c r="C196" s="19">
        <f>C197+C198+C199</f>
        <v>29655.7</v>
      </c>
      <c r="D196" s="19">
        <f>D197+D198+D199</f>
        <v>47192</v>
      </c>
      <c r="E196" s="19">
        <f>E197+E198+E199</f>
        <v>47147.9</v>
      </c>
      <c r="F196" s="40" t="e">
        <f>E196/#REF!*100</f>
        <v>#REF!</v>
      </c>
      <c r="G196" s="40" t="e">
        <f>E196/#REF!*100</f>
        <v>#REF!</v>
      </c>
      <c r="H196" s="27"/>
      <c r="I196" s="27"/>
      <c r="J196" s="21">
        <f>E196*100/D196</f>
        <v>99.906551957958982</v>
      </c>
      <c r="K196" s="21">
        <f>E196*100/C196</f>
        <v>158.98427620996975</v>
      </c>
    </row>
    <row r="197" spans="1:11" s="2" customFormat="1" ht="27.75" customHeight="1" x14ac:dyDescent="0.25">
      <c r="A197" s="67" t="s">
        <v>45</v>
      </c>
      <c r="B197" s="42" t="s">
        <v>46</v>
      </c>
      <c r="C197" s="43">
        <v>29655.7</v>
      </c>
      <c r="D197" s="43">
        <v>46946.2</v>
      </c>
      <c r="E197" s="28">
        <v>46902.1</v>
      </c>
      <c r="F197" s="26" t="e">
        <f>E197/#REF!*100</f>
        <v>#REF!</v>
      </c>
      <c r="G197" s="26" t="e">
        <f>E197/#REF!*100</f>
        <v>#REF!</v>
      </c>
      <c r="H197" s="27"/>
      <c r="I197" s="27"/>
      <c r="J197" s="28">
        <f>E197*100/D197</f>
        <v>99.906062684519739</v>
      </c>
      <c r="K197" s="28">
        <f>E197*100/C197</f>
        <v>158.15543049059707</v>
      </c>
    </row>
    <row r="198" spans="1:11" s="2" customFormat="1" ht="16.5" customHeight="1" x14ac:dyDescent="0.25">
      <c r="A198" s="41" t="s">
        <v>47</v>
      </c>
      <c r="B198" s="44" t="s">
        <v>48</v>
      </c>
      <c r="C198" s="43"/>
      <c r="D198" s="43">
        <v>245.8</v>
      </c>
      <c r="E198" s="28">
        <v>245.8</v>
      </c>
      <c r="F198" s="26"/>
      <c r="G198" s="26"/>
      <c r="H198" s="27"/>
      <c r="I198" s="27"/>
      <c r="J198" s="28">
        <f>E198*100/D198</f>
        <v>100</v>
      </c>
      <c r="K198" s="28"/>
    </row>
    <row r="199" spans="1:11" s="2" customFormat="1" ht="43.5" customHeight="1" x14ac:dyDescent="0.25">
      <c r="A199" s="41" t="s">
        <v>51</v>
      </c>
      <c r="B199" s="46" t="s">
        <v>52</v>
      </c>
      <c r="C199" s="43"/>
      <c r="D199" s="43"/>
      <c r="E199" s="28"/>
      <c r="F199" s="26"/>
      <c r="G199" s="26"/>
      <c r="H199" s="27"/>
      <c r="I199" s="27"/>
      <c r="J199" s="28"/>
      <c r="K199" s="28"/>
    </row>
    <row r="200" spans="1:11" s="2" customFormat="1" ht="18" customHeight="1" x14ac:dyDescent="0.25">
      <c r="A200" s="34"/>
      <c r="B200" s="48" t="s">
        <v>53</v>
      </c>
      <c r="C200" s="21">
        <f>C196+C185</f>
        <v>55546.600000000006</v>
      </c>
      <c r="D200" s="21">
        <f>D196+D185</f>
        <v>74361.2</v>
      </c>
      <c r="E200" s="21">
        <f>E196+E185</f>
        <v>74939.7</v>
      </c>
      <c r="F200" s="40" t="e">
        <f>E200/#REF!*100</f>
        <v>#REF!</v>
      </c>
      <c r="G200" s="40" t="e">
        <f>E200/#REF!*100</f>
        <v>#REF!</v>
      </c>
      <c r="H200" s="27"/>
      <c r="I200" s="49" t="e">
        <f>#REF!+#REF!+#REF!</f>
        <v>#REF!</v>
      </c>
      <c r="J200" s="21">
        <f>E200*100/D200</f>
        <v>100.77795947348886</v>
      </c>
      <c r="K200" s="21">
        <f>E200*100/C200</f>
        <v>134.91320800913107</v>
      </c>
    </row>
    <row r="201" spans="1:11" s="2" customFormat="1" x14ac:dyDescent="0.25">
      <c r="A201" s="50"/>
      <c r="B201" s="51"/>
      <c r="C201" s="51"/>
      <c r="D201" s="51"/>
      <c r="E201" s="51"/>
      <c r="F201" s="51"/>
      <c r="G201" s="52"/>
      <c r="H201" s="27"/>
      <c r="I201" s="27"/>
      <c r="J201" s="21"/>
      <c r="K201" s="28"/>
    </row>
    <row r="202" spans="1:11" s="2" customFormat="1" x14ac:dyDescent="0.25">
      <c r="A202" s="15" t="s">
        <v>67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53"/>
    </row>
    <row r="203" spans="1:11" s="2" customFormat="1" ht="18.75" customHeight="1" x14ac:dyDescent="0.25">
      <c r="A203" s="37" t="s">
        <v>15</v>
      </c>
      <c r="B203" s="54" t="s">
        <v>16</v>
      </c>
      <c r="C203" s="40">
        <f t="shared" ref="C203:I203" si="26">C204+C207+C209+C210+C208+C211+C212+C206+C205</f>
        <v>5268.6</v>
      </c>
      <c r="D203" s="40">
        <f t="shared" si="26"/>
        <v>5268.5999999999995</v>
      </c>
      <c r="E203" s="40">
        <f>E204+E207+E209+E210+E208+E211+E212+E206+E205</f>
        <v>5321.2</v>
      </c>
      <c r="F203" s="40" t="e">
        <f t="shared" si="26"/>
        <v>#REF!</v>
      </c>
      <c r="G203" s="40" t="e">
        <f t="shared" si="26"/>
        <v>#REF!</v>
      </c>
      <c r="H203" s="40">
        <f t="shared" si="26"/>
        <v>0</v>
      </c>
      <c r="I203" s="40">
        <f t="shared" si="26"/>
        <v>0</v>
      </c>
      <c r="J203" s="21">
        <f t="shared" ref="J203:J209" si="27">E203*100/D203</f>
        <v>100.99836768781081</v>
      </c>
      <c r="K203" s="21">
        <f t="shared" ref="K203:K209" si="28">E203*100/C203</f>
        <v>100.9983676878108</v>
      </c>
    </row>
    <row r="204" spans="1:11" s="2" customFormat="1" ht="19.5" customHeight="1" x14ac:dyDescent="0.25">
      <c r="A204" s="34" t="s">
        <v>17</v>
      </c>
      <c r="B204" s="29" t="s">
        <v>18</v>
      </c>
      <c r="C204" s="30">
        <v>1320</v>
      </c>
      <c r="D204" s="43">
        <v>1360.1</v>
      </c>
      <c r="E204" s="28">
        <v>1446.4</v>
      </c>
      <c r="F204" s="26" t="e">
        <f>E204/#REF!*100</f>
        <v>#REF!</v>
      </c>
      <c r="G204" s="26" t="e">
        <f>E204/#REF!*100</f>
        <v>#REF!</v>
      </c>
      <c r="H204" s="27"/>
      <c r="I204" s="27"/>
      <c r="J204" s="28">
        <f t="shared" si="27"/>
        <v>106.34512168222925</v>
      </c>
      <c r="K204" s="28">
        <f t="shared" si="28"/>
        <v>109.57575757575758</v>
      </c>
    </row>
    <row r="205" spans="1:11" s="2" customFormat="1" ht="39.75" customHeight="1" x14ac:dyDescent="0.25">
      <c r="A205" s="22" t="s">
        <v>19</v>
      </c>
      <c r="B205" s="29" t="s">
        <v>20</v>
      </c>
      <c r="C205" s="30">
        <v>3521.6</v>
      </c>
      <c r="D205" s="43">
        <v>3521.6</v>
      </c>
      <c r="E205" s="28">
        <v>3461.6</v>
      </c>
      <c r="F205" s="26"/>
      <c r="G205" s="26"/>
      <c r="H205" s="27"/>
      <c r="I205" s="27"/>
      <c r="J205" s="28">
        <f t="shared" si="27"/>
        <v>98.296228986824175</v>
      </c>
      <c r="K205" s="28">
        <f t="shared" si="28"/>
        <v>98.296228986824175</v>
      </c>
    </row>
    <row r="206" spans="1:11" s="2" customFormat="1" ht="15.75" customHeight="1" x14ac:dyDescent="0.25">
      <c r="A206" s="22" t="s">
        <v>21</v>
      </c>
      <c r="B206" s="29" t="s">
        <v>22</v>
      </c>
      <c r="C206" s="30">
        <v>16</v>
      </c>
      <c r="D206" s="43">
        <v>0</v>
      </c>
      <c r="E206" s="28">
        <v>0</v>
      </c>
      <c r="F206" s="26" t="e">
        <f>E206/#REF!*100</f>
        <v>#REF!</v>
      </c>
      <c r="G206" s="26"/>
      <c r="H206" s="27"/>
      <c r="I206" s="27"/>
      <c r="J206" s="28"/>
      <c r="K206" s="28">
        <f t="shared" si="28"/>
        <v>0</v>
      </c>
    </row>
    <row r="207" spans="1:11" s="2" customFormat="1" ht="17.25" customHeight="1" x14ac:dyDescent="0.25">
      <c r="A207" s="22" t="s">
        <v>23</v>
      </c>
      <c r="B207" s="29" t="s">
        <v>24</v>
      </c>
      <c r="C207" s="30">
        <v>256.89999999999998</v>
      </c>
      <c r="D207" s="43">
        <v>234.3</v>
      </c>
      <c r="E207" s="28">
        <v>256.89999999999998</v>
      </c>
      <c r="F207" s="26" t="e">
        <f>E207/#REF!*100</f>
        <v>#REF!</v>
      </c>
      <c r="G207" s="26" t="e">
        <f>E207/#REF!*100</f>
        <v>#REF!</v>
      </c>
      <c r="H207" s="27"/>
      <c r="I207" s="27"/>
      <c r="J207" s="28">
        <f t="shared" si="27"/>
        <v>109.64575330772512</v>
      </c>
      <c r="K207" s="28">
        <f t="shared" si="28"/>
        <v>100</v>
      </c>
    </row>
    <row r="208" spans="1:11" s="2" customFormat="1" ht="19.5" customHeight="1" x14ac:dyDescent="0.25">
      <c r="A208" s="22" t="s">
        <v>25</v>
      </c>
      <c r="B208" s="29" t="s">
        <v>26</v>
      </c>
      <c r="C208" s="30">
        <v>19</v>
      </c>
      <c r="D208" s="43">
        <v>11.3</v>
      </c>
      <c r="E208" s="28">
        <v>12.5</v>
      </c>
      <c r="F208" s="26" t="e">
        <f>E208/#REF!*100</f>
        <v>#REF!</v>
      </c>
      <c r="G208" s="26" t="e">
        <f>E208/#REF!*100</f>
        <v>#REF!</v>
      </c>
      <c r="H208" s="27"/>
      <c r="I208" s="27"/>
      <c r="J208" s="28">
        <f t="shared" si="27"/>
        <v>110.61946902654867</v>
      </c>
      <c r="K208" s="28">
        <f t="shared" si="28"/>
        <v>65.78947368421052</v>
      </c>
    </row>
    <row r="209" spans="1:11" s="2" customFormat="1" ht="32.25" customHeight="1" x14ac:dyDescent="0.25">
      <c r="A209" s="31" t="s">
        <v>29</v>
      </c>
      <c r="B209" s="29" t="s">
        <v>30</v>
      </c>
      <c r="C209" s="30">
        <v>135.1</v>
      </c>
      <c r="D209" s="43">
        <v>141.30000000000001</v>
      </c>
      <c r="E209" s="28">
        <v>143.6</v>
      </c>
      <c r="F209" s="26" t="e">
        <f>E209/#REF!*100</f>
        <v>#REF!</v>
      </c>
      <c r="G209" s="26" t="e">
        <f>E209/#REF!*100</f>
        <v>#REF!</v>
      </c>
      <c r="H209" s="27"/>
      <c r="I209" s="27"/>
      <c r="J209" s="28">
        <f t="shared" si="27"/>
        <v>101.6277423920736</v>
      </c>
      <c r="K209" s="28">
        <f t="shared" si="28"/>
        <v>106.29163582531459</v>
      </c>
    </row>
    <row r="210" spans="1:11" s="2" customFormat="1" ht="25.5" customHeight="1" x14ac:dyDescent="0.25">
      <c r="A210" s="32" t="s">
        <v>35</v>
      </c>
      <c r="B210" s="29" t="s">
        <v>36</v>
      </c>
      <c r="C210" s="30"/>
      <c r="D210" s="43"/>
      <c r="E210" s="28"/>
      <c r="F210" s="26" t="e">
        <f>E210/#REF!*100</f>
        <v>#REF!</v>
      </c>
      <c r="G210" s="26" t="e">
        <f>E210/#REF!*100</f>
        <v>#REF!</v>
      </c>
      <c r="H210" s="27"/>
      <c r="I210" s="27"/>
      <c r="J210" s="28"/>
      <c r="K210" s="28"/>
    </row>
    <row r="211" spans="1:11" s="2" customFormat="1" ht="18" customHeight="1" x14ac:dyDescent="0.25">
      <c r="A211" s="32" t="s">
        <v>39</v>
      </c>
      <c r="B211" s="29" t="s">
        <v>40</v>
      </c>
      <c r="C211" s="30"/>
      <c r="D211" s="43"/>
      <c r="E211" s="28"/>
      <c r="F211" s="26" t="e">
        <f>E211/#REF!*100</f>
        <v>#REF!</v>
      </c>
      <c r="G211" s="26"/>
      <c r="H211" s="27"/>
      <c r="I211" s="27"/>
      <c r="J211" s="28"/>
      <c r="K211" s="28"/>
    </row>
    <row r="212" spans="1:11" s="2" customFormat="1" ht="13.5" customHeight="1" x14ac:dyDescent="0.25">
      <c r="A212" s="59" t="s">
        <v>41</v>
      </c>
      <c r="B212" s="36" t="s">
        <v>42</v>
      </c>
      <c r="C212" s="30"/>
      <c r="D212" s="43"/>
      <c r="E212" s="28">
        <v>0.2</v>
      </c>
      <c r="F212" s="26" t="e">
        <f>E212/#REF!*100</f>
        <v>#REF!</v>
      </c>
      <c r="G212" s="26"/>
      <c r="H212" s="27"/>
      <c r="I212" s="27"/>
      <c r="J212" s="28"/>
      <c r="K212" s="28"/>
    </row>
    <row r="213" spans="1:11" s="2" customFormat="1" ht="16.5" customHeight="1" x14ac:dyDescent="0.25">
      <c r="A213" s="37" t="s">
        <v>43</v>
      </c>
      <c r="B213" s="38" t="s">
        <v>44</v>
      </c>
      <c r="C213" s="39">
        <f>C214</f>
        <v>25685.5</v>
      </c>
      <c r="D213" s="39">
        <f>D214+D215</f>
        <v>37131.5</v>
      </c>
      <c r="E213" s="39">
        <f>E214+E215</f>
        <v>37131.4</v>
      </c>
      <c r="F213" s="40" t="e">
        <f>E213/#REF!*100</f>
        <v>#REF!</v>
      </c>
      <c r="G213" s="40" t="e">
        <f>E213/#REF!*100</f>
        <v>#REF!</v>
      </c>
      <c r="H213" s="27"/>
      <c r="I213" s="27"/>
      <c r="J213" s="21">
        <f>E213*100/D213</f>
        <v>99.999730686883112</v>
      </c>
      <c r="K213" s="21">
        <f>E213*100/C213</f>
        <v>144.56171770064822</v>
      </c>
    </row>
    <row r="214" spans="1:11" s="2" customFormat="1" ht="27" customHeight="1" x14ac:dyDescent="0.25">
      <c r="A214" s="41" t="s">
        <v>45</v>
      </c>
      <c r="B214" s="42" t="s">
        <v>46</v>
      </c>
      <c r="C214" s="43">
        <v>25685.5</v>
      </c>
      <c r="D214" s="43">
        <v>37131.199999999997</v>
      </c>
      <c r="E214" s="28">
        <v>37131.1</v>
      </c>
      <c r="F214" s="26" t="e">
        <f>E214/#REF!*100</f>
        <v>#REF!</v>
      </c>
      <c r="G214" s="26" t="e">
        <f>E214/#REF!*100</f>
        <v>#REF!</v>
      </c>
      <c r="H214" s="27"/>
      <c r="I214" s="27"/>
      <c r="J214" s="28">
        <f>E214*100/D214</f>
        <v>99.999730684707202</v>
      </c>
      <c r="K214" s="28">
        <f>E214*100/C214</f>
        <v>144.56054972649937</v>
      </c>
    </row>
    <row r="215" spans="1:11" s="2" customFormat="1" ht="18.75" customHeight="1" x14ac:dyDescent="0.25">
      <c r="A215" s="41" t="s">
        <v>47</v>
      </c>
      <c r="B215" s="44" t="s">
        <v>48</v>
      </c>
      <c r="C215" s="43"/>
      <c r="D215" s="43">
        <v>0.3</v>
      </c>
      <c r="E215" s="28">
        <v>0.3</v>
      </c>
      <c r="F215" s="26"/>
      <c r="G215" s="26"/>
      <c r="H215" s="27"/>
      <c r="I215" s="27"/>
      <c r="J215" s="28"/>
      <c r="K215" s="28"/>
    </row>
    <row r="216" spans="1:11" s="2" customFormat="1" ht="20.25" customHeight="1" x14ac:dyDescent="0.25">
      <c r="A216" s="34"/>
      <c r="B216" s="48" t="s">
        <v>53</v>
      </c>
      <c r="C216" s="21">
        <f>C213+C203</f>
        <v>30954.1</v>
      </c>
      <c r="D216" s="21">
        <f>D213+D203</f>
        <v>42400.1</v>
      </c>
      <c r="E216" s="21">
        <f>E213+E203</f>
        <v>42452.6</v>
      </c>
      <c r="F216" s="40" t="e">
        <f>E216/#REF!*100</f>
        <v>#REF!</v>
      </c>
      <c r="G216" s="40" t="e">
        <f>E216/#REF!*100</f>
        <v>#REF!</v>
      </c>
      <c r="H216" s="27"/>
      <c r="I216" s="49" t="e">
        <f>#REF!+#REF!+#REF!</f>
        <v>#REF!</v>
      </c>
      <c r="J216" s="21">
        <f>E216*100/D216</f>
        <v>100.12382046268759</v>
      </c>
      <c r="K216" s="21">
        <f>E216*100/C216</f>
        <v>137.14693691627281</v>
      </c>
    </row>
    <row r="217" spans="1:11" s="2" customFormat="1" x14ac:dyDescent="0.25">
      <c r="A217" s="50"/>
      <c r="B217" s="51"/>
      <c r="C217" s="51"/>
      <c r="D217" s="51"/>
      <c r="E217" s="51"/>
      <c r="F217" s="51"/>
      <c r="G217" s="52"/>
      <c r="H217" s="27"/>
      <c r="I217" s="27"/>
      <c r="J217" s="21"/>
      <c r="K217" s="28"/>
    </row>
    <row r="218" spans="1:11" s="2" customFormat="1" x14ac:dyDescent="0.25">
      <c r="A218" s="15" t="s">
        <v>68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53"/>
    </row>
    <row r="219" spans="1:11" s="2" customFormat="1" ht="21" customHeight="1" x14ac:dyDescent="0.25">
      <c r="A219" s="37" t="s">
        <v>15</v>
      </c>
      <c r="B219" s="54" t="s">
        <v>16</v>
      </c>
      <c r="C219" s="40">
        <f>C220+C222+C223+C224+C226+C227+C229+C231+C228+C225+C232+C230+C221</f>
        <v>1078319.6000000001</v>
      </c>
      <c r="D219" s="40">
        <f>D220+D222+D223+D224+D226+D227+D229+D231+D228+D225+D232+D230+D221</f>
        <v>1130307.7999999998</v>
      </c>
      <c r="E219" s="40">
        <f>E220+E222+E223+E224+E226+E227+E229+E231+E228+E225+E232+E230+E221</f>
        <v>1160769.3</v>
      </c>
      <c r="F219" s="40" t="e">
        <f>E219/#REF!*100</f>
        <v>#REF!</v>
      </c>
      <c r="G219" s="40" t="e">
        <f>E219/#REF!*100</f>
        <v>#REF!</v>
      </c>
      <c r="H219" s="27"/>
      <c r="I219" s="27"/>
      <c r="J219" s="21">
        <f t="shared" ref="J219:J224" si="29">E219*100/D219</f>
        <v>102.69497388233543</v>
      </c>
      <c r="K219" s="21">
        <f t="shared" ref="K219:K230" si="30">E219*100/C219</f>
        <v>107.64612829072196</v>
      </c>
    </row>
    <row r="220" spans="1:11" s="2" customFormat="1" ht="19.5" customHeight="1" x14ac:dyDescent="0.25">
      <c r="A220" s="34" t="s">
        <v>17</v>
      </c>
      <c r="B220" s="29" t="s">
        <v>18</v>
      </c>
      <c r="C220" s="28">
        <f>C9+C31+C47+C65+C82+C100+C116+C133+C152+C169+C186+C204</f>
        <v>788632.3</v>
      </c>
      <c r="D220" s="28">
        <f>D9+D31+D47+D65+D82+D100+D116+D133+D152+D169+D186+D204</f>
        <v>770712.2</v>
      </c>
      <c r="E220" s="28">
        <f>E9+E31+E47+E65+E82+E100+E116+E133+E152+E169+E186+E204-0.1</f>
        <v>779969.70000000007</v>
      </c>
      <c r="F220" s="26" t="e">
        <f>E220/#REF!*100</f>
        <v>#REF!</v>
      </c>
      <c r="G220" s="26" t="e">
        <f>E220/#REF!*100</f>
        <v>#REF!</v>
      </c>
      <c r="H220" s="27"/>
      <c r="I220" s="27"/>
      <c r="J220" s="28">
        <f t="shared" si="29"/>
        <v>101.20116173066938</v>
      </c>
      <c r="K220" s="28">
        <f t="shared" si="30"/>
        <v>98.901566674355081</v>
      </c>
    </row>
    <row r="221" spans="1:11" s="2" customFormat="1" ht="38.25" customHeight="1" x14ac:dyDescent="0.25">
      <c r="A221" s="22" t="s">
        <v>19</v>
      </c>
      <c r="B221" s="29" t="s">
        <v>20</v>
      </c>
      <c r="C221" s="28">
        <f>C10+C32+C48+C66+C83+C101+C118+C134+C153+C170+C187+C205</f>
        <v>48723.299999999996</v>
      </c>
      <c r="D221" s="28">
        <f>D10+D32+D48+D66+D83+D101+D118+D134+D153+D170+D187+D205</f>
        <v>47800.399999999994</v>
      </c>
      <c r="E221" s="28">
        <f>E10+E32+E48+E66+E83+E101+E118+E134+E153+E170+E187+E205+0.1</f>
        <v>47894.299999999996</v>
      </c>
      <c r="F221" s="28">
        <f>F10</f>
        <v>0</v>
      </c>
      <c r="G221" s="28">
        <f>G10</f>
        <v>0</v>
      </c>
      <c r="H221" s="28">
        <f>H10</f>
        <v>0</v>
      </c>
      <c r="I221" s="28">
        <f>I10</f>
        <v>0</v>
      </c>
      <c r="J221" s="28">
        <f t="shared" si="29"/>
        <v>100.19644187077934</v>
      </c>
      <c r="K221" s="28">
        <f t="shared" si="30"/>
        <v>98.298555311319234</v>
      </c>
    </row>
    <row r="222" spans="1:11" s="2" customFormat="1" ht="17.25" customHeight="1" x14ac:dyDescent="0.25">
      <c r="A222" s="22" t="s">
        <v>21</v>
      </c>
      <c r="B222" s="29" t="s">
        <v>22</v>
      </c>
      <c r="C222" s="28">
        <f>C11+C49+C67+C206+C154+C117+C188+C84+C102+C171+C119</f>
        <v>44696</v>
      </c>
      <c r="D222" s="28">
        <f>D11+D49+D67+D206+D154+D117+D188+D84+D102+D171+D119</f>
        <v>50040.2</v>
      </c>
      <c r="E222" s="28">
        <f>E11+E49+E67+E206+E154+E117+E188+E84+E102+E171+E119+0.1</f>
        <v>64326.7</v>
      </c>
      <c r="F222" s="26" t="e">
        <f>E222/#REF!*100</f>
        <v>#REF!</v>
      </c>
      <c r="G222" s="26" t="e">
        <f>E222/#REF!*100</f>
        <v>#REF!</v>
      </c>
      <c r="H222" s="27"/>
      <c r="I222" s="27"/>
      <c r="J222" s="28">
        <f t="shared" si="29"/>
        <v>128.55004576320638</v>
      </c>
      <c r="K222" s="28">
        <f t="shared" si="30"/>
        <v>143.92048505459101</v>
      </c>
    </row>
    <row r="223" spans="1:11" s="2" customFormat="1" ht="19.5" customHeight="1" x14ac:dyDescent="0.25">
      <c r="A223" s="22" t="s">
        <v>23</v>
      </c>
      <c r="B223" s="29" t="s">
        <v>24</v>
      </c>
      <c r="C223" s="28">
        <f>C12+C33+C50+C68+C85+C103+C120+C136+C155+C172+C189+C207</f>
        <v>31354.900000000005</v>
      </c>
      <c r="D223" s="28">
        <f>D12+D33+D50+D68+D85+D103+D120+D136+D155+D172+D189+D207+0.1</f>
        <v>30330.5</v>
      </c>
      <c r="E223" s="28">
        <f>E12+E33+E50+E68+E85+E103+E120+E136+E155+E172+E189+E207+0.1</f>
        <v>31734.999999999993</v>
      </c>
      <c r="F223" s="26" t="e">
        <f>E223/#REF!*100</f>
        <v>#REF!</v>
      </c>
      <c r="G223" s="26" t="e">
        <f>E223/#REF!*100</f>
        <v>#REF!</v>
      </c>
      <c r="H223" s="27"/>
      <c r="I223" s="27"/>
      <c r="J223" s="28">
        <f t="shared" si="29"/>
        <v>104.63065231367761</v>
      </c>
      <c r="K223" s="28">
        <f t="shared" si="30"/>
        <v>101.21225071679382</v>
      </c>
    </row>
    <row r="224" spans="1:11" s="2" customFormat="1" ht="13.5" customHeight="1" x14ac:dyDescent="0.25">
      <c r="A224" s="22" t="s">
        <v>25</v>
      </c>
      <c r="B224" s="29" t="s">
        <v>26</v>
      </c>
      <c r="C224" s="28">
        <f>C13+C34+C51+C69+C86+C104+C121+C137+C156+C173+C190+C208</f>
        <v>3813.7</v>
      </c>
      <c r="D224" s="28">
        <f>D13+D34+D51+D69+D86+D104+D121+D137+D156+D173+D190+D208+0.1</f>
        <v>4300.6000000000004</v>
      </c>
      <c r="E224" s="28">
        <f>E13+E34+E69+E86+E104+E121+E137+E156+E173+E190+E208+E51+0.1</f>
        <v>4390.2000000000007</v>
      </c>
      <c r="F224" s="28" t="e">
        <f>F13+F34+F69+F86+F104+F121+F137+F156+F173+F190+F208+F51</f>
        <v>#REF!</v>
      </c>
      <c r="G224" s="28" t="e">
        <f>G13+G34+G69+G86+G104+G121+G137+G156+G173+G190+G208+G51</f>
        <v>#REF!</v>
      </c>
      <c r="H224" s="28">
        <f>H13+H34+H69+H86+H104+H121+H137+H156+H173+H190+H208+H51</f>
        <v>0</v>
      </c>
      <c r="I224" s="28">
        <f>I13+I34+I69+I86+I104+I121+I137+I156+I173+I190+I208+I51</f>
        <v>0</v>
      </c>
      <c r="J224" s="28">
        <f t="shared" si="29"/>
        <v>102.08343021903922</v>
      </c>
      <c r="K224" s="28">
        <f t="shared" si="30"/>
        <v>115.11655347824949</v>
      </c>
    </row>
    <row r="225" spans="1:11" s="2" customFormat="1" ht="156" hidden="1" x14ac:dyDescent="0.25">
      <c r="A225" s="22" t="s">
        <v>27</v>
      </c>
      <c r="B225" s="29" t="s">
        <v>28</v>
      </c>
      <c r="C225" s="68">
        <f>C14</f>
        <v>0</v>
      </c>
      <c r="D225" s="68">
        <f>D14</f>
        <v>0</v>
      </c>
      <c r="E225" s="68">
        <f>E14</f>
        <v>0</v>
      </c>
      <c r="F225" s="26" t="e">
        <f>E225/#REF!*100</f>
        <v>#REF!</v>
      </c>
      <c r="G225" s="26"/>
      <c r="H225" s="27"/>
      <c r="I225" s="27"/>
      <c r="J225" s="28"/>
      <c r="K225" s="28" t="e">
        <f t="shared" si="30"/>
        <v>#DIV/0!</v>
      </c>
    </row>
    <row r="226" spans="1:11" s="2" customFormat="1" ht="25.5" customHeight="1" x14ac:dyDescent="0.25">
      <c r="A226" s="31" t="s">
        <v>29</v>
      </c>
      <c r="B226" s="29" t="s">
        <v>30</v>
      </c>
      <c r="C226" s="28">
        <f>C15+C35+C52+C70+C87+C105+C122+C138+C157+C174+C191+C209</f>
        <v>122481.50000000001</v>
      </c>
      <c r="D226" s="28">
        <f>D15+D35+D52+D70+D87+D105+D122+D138+D157+D174+D191+D209-0.2</f>
        <v>134488.4</v>
      </c>
      <c r="E226" s="28">
        <f>E15+E35+E52+E70+E87+E105+E122+E138+E157+E174+E191+E209-0.1</f>
        <v>135959.29999999999</v>
      </c>
      <c r="F226" s="26" t="e">
        <f>E226/#REF!*100</f>
        <v>#REF!</v>
      </c>
      <c r="G226" s="26" t="e">
        <f>E226/#REF!*100</f>
        <v>#REF!</v>
      </c>
      <c r="H226" s="27"/>
      <c r="I226" s="27"/>
      <c r="J226" s="28">
        <f t="shared" ref="J226:J231" si="31">E226*100/D226</f>
        <v>101.09370027452181</v>
      </c>
      <c r="K226" s="28">
        <f t="shared" si="30"/>
        <v>111.00394753493381</v>
      </c>
    </row>
    <row r="227" spans="1:11" s="2" customFormat="1" ht="21.75" customHeight="1" x14ac:dyDescent="0.25">
      <c r="A227" s="32" t="s">
        <v>31</v>
      </c>
      <c r="B227" s="29" t="s">
        <v>32</v>
      </c>
      <c r="C227" s="28">
        <f>C16</f>
        <v>9593.1</v>
      </c>
      <c r="D227" s="28">
        <f>D16</f>
        <v>30211.599999999999</v>
      </c>
      <c r="E227" s="28">
        <f>E16</f>
        <v>30211.7</v>
      </c>
      <c r="F227" s="26" t="e">
        <f>E227/#REF!*100</f>
        <v>#REF!</v>
      </c>
      <c r="G227" s="26" t="e">
        <f>E227/#REF!*100</f>
        <v>#REF!</v>
      </c>
      <c r="H227" s="27"/>
      <c r="I227" s="27"/>
      <c r="J227" s="28">
        <f t="shared" si="31"/>
        <v>100.00033099868925</v>
      </c>
      <c r="K227" s="28">
        <f t="shared" si="30"/>
        <v>314.93156539596168</v>
      </c>
    </row>
    <row r="228" spans="1:11" s="2" customFormat="1" ht="32.25" customHeight="1" x14ac:dyDescent="0.25">
      <c r="A228" s="33" t="s">
        <v>33</v>
      </c>
      <c r="B228" s="29" t="s">
        <v>34</v>
      </c>
      <c r="C228" s="69">
        <f>C17+C88+C53+C106+C139+C158+C175+C192+C123+C71+C36</f>
        <v>15967.8</v>
      </c>
      <c r="D228" s="69">
        <f>D17+D88+D53+D106+D139+D158+D175+D192+D123+D71+D36-0.1</f>
        <v>15952.199999999999</v>
      </c>
      <c r="E228" s="69">
        <f>E17+E88+E53+E106+E139+E158+E175+E192+E123+E71+E36-0.1</f>
        <v>16630.699999999997</v>
      </c>
      <c r="F228" s="69" t="e">
        <f>F17+F88+F53+F106+F139+F158+F175+F192+F123+F71+F36</f>
        <v>#REF!</v>
      </c>
      <c r="G228" s="69" t="e">
        <f>G17+G88+G53+G106+G139+G158+G175+G192+G123+G71+G36</f>
        <v>#REF!</v>
      </c>
      <c r="H228" s="69">
        <f>H17+H88+H53+H106+H139+H158+H175+H192+H123+H71+H36</f>
        <v>0</v>
      </c>
      <c r="I228" s="69">
        <f>I17+I88+I53+I106+I139+I158+I175+I192+I123+I71+I36</f>
        <v>0</v>
      </c>
      <c r="J228" s="28">
        <f t="shared" si="31"/>
        <v>104.25333182883865</v>
      </c>
      <c r="K228" s="28">
        <f t="shared" si="30"/>
        <v>104.15147985320456</v>
      </c>
    </row>
    <row r="229" spans="1:11" s="2" customFormat="1" ht="33.75" customHeight="1" x14ac:dyDescent="0.25">
      <c r="A229" s="33" t="s">
        <v>35</v>
      </c>
      <c r="B229" s="29" t="s">
        <v>36</v>
      </c>
      <c r="C229" s="28">
        <f>C18+C37+C54+C72+C89+C124+C159+C176+C193+C210+C140</f>
        <v>13051</v>
      </c>
      <c r="D229" s="28">
        <f>D18+D37+D54+D72+D89+D124+D159+D176+D193+D210+D140</f>
        <v>18303.8</v>
      </c>
      <c r="E229" s="28">
        <f>E18+E37+E54+E72+E89+E124+E159+E176+E193+E210+E140</f>
        <v>19338.599999999999</v>
      </c>
      <c r="F229" s="26" t="e">
        <f>E229/#REF!*100</f>
        <v>#REF!</v>
      </c>
      <c r="G229" s="26" t="e">
        <f>E229/#REF!*100</f>
        <v>#REF!</v>
      </c>
      <c r="H229" s="27"/>
      <c r="I229" s="27"/>
      <c r="J229" s="28">
        <f t="shared" si="31"/>
        <v>105.6534708639736</v>
      </c>
      <c r="K229" s="28">
        <f t="shared" si="30"/>
        <v>148.17715117615506</v>
      </c>
    </row>
    <row r="230" spans="1:11" s="2" customFormat="1" ht="18.75" customHeight="1" x14ac:dyDescent="0.25">
      <c r="A230" s="33" t="s">
        <v>37</v>
      </c>
      <c r="B230" s="29" t="s">
        <v>38</v>
      </c>
      <c r="C230" s="28">
        <f>C19</f>
        <v>6</v>
      </c>
      <c r="D230" s="28">
        <f>D19</f>
        <v>13.6</v>
      </c>
      <c r="E230" s="28">
        <f>E19</f>
        <v>13.6</v>
      </c>
      <c r="F230" s="26" t="e">
        <f>E230/#REF!*100</f>
        <v>#REF!</v>
      </c>
      <c r="G230" s="26" t="e">
        <f>E230/#REF!*100</f>
        <v>#REF!</v>
      </c>
      <c r="H230" s="27"/>
      <c r="I230" s="27"/>
      <c r="J230" s="28">
        <f t="shared" si="31"/>
        <v>100</v>
      </c>
      <c r="K230" s="28">
        <f t="shared" si="30"/>
        <v>226.66666666666666</v>
      </c>
    </row>
    <row r="231" spans="1:11" s="2" customFormat="1" ht="20.25" customHeight="1" x14ac:dyDescent="0.25">
      <c r="A231" s="34" t="s">
        <v>39</v>
      </c>
      <c r="B231" s="29" t="s">
        <v>40</v>
      </c>
      <c r="C231" s="28">
        <f>C20+C194+C211+C73+C141+C55+C160+C90+C177+C107+C38+C125</f>
        <v>0</v>
      </c>
      <c r="D231" s="28">
        <f>D20+D194+D211+D73+D141+D55+D160+D90+D177+D107+D38+D125-0.1</f>
        <v>28154.3</v>
      </c>
      <c r="E231" s="28">
        <f>E20+E194+E211+E73+E141+E55+E160+E90+E177+E107+E38+E125+0.1</f>
        <v>30289.899999999998</v>
      </c>
      <c r="F231" s="28" t="e">
        <f>F20+F194+F211+F73+F141+F55+F160+F90</f>
        <v>#REF!</v>
      </c>
      <c r="G231" s="28" t="e">
        <f>G20+G194+G211+G73+G141+G55+G160+G90</f>
        <v>#REF!</v>
      </c>
      <c r="H231" s="28">
        <f>H20+H194+H211+H73+H141+H55+H160+H90</f>
        <v>0</v>
      </c>
      <c r="I231" s="28">
        <f>I20+I194+I211+I73+I141+I55+I160+I90</f>
        <v>0</v>
      </c>
      <c r="J231" s="28">
        <f t="shared" si="31"/>
        <v>107.58534220350001</v>
      </c>
      <c r="K231" s="28"/>
    </row>
    <row r="232" spans="1:11" s="2" customFormat="1" ht="18" customHeight="1" x14ac:dyDescent="0.25">
      <c r="A232" s="35" t="s">
        <v>41</v>
      </c>
      <c r="B232" s="36" t="s">
        <v>42</v>
      </c>
      <c r="C232" s="28">
        <f>C21+C39+C56+C74+C91+C108+C126+C142+C161+C178+C195+C212</f>
        <v>0</v>
      </c>
      <c r="D232" s="28">
        <f>D21+D39+D56+D74+D91+D108+D126+D142+D161+D178+D195+D212</f>
        <v>0</v>
      </c>
      <c r="E232" s="28">
        <f>E21+E39+E56+E74+E91+E108+E126+E142+E161+E178+E195+E212-0.1</f>
        <v>9.6</v>
      </c>
      <c r="F232" s="26"/>
      <c r="G232" s="26"/>
      <c r="H232" s="27"/>
      <c r="I232" s="27"/>
      <c r="J232" s="28"/>
      <c r="K232" s="28"/>
    </row>
    <row r="233" spans="1:11" s="2" customFormat="1" ht="19.5" customHeight="1" x14ac:dyDescent="0.25">
      <c r="A233" s="37" t="s">
        <v>43</v>
      </c>
      <c r="B233" s="38" t="s">
        <v>44</v>
      </c>
      <c r="C233" s="39">
        <f>C234+C235+C236</f>
        <v>3294234.4</v>
      </c>
      <c r="D233" s="39">
        <f>D234+D235+D236</f>
        <v>3630601.2</v>
      </c>
      <c r="E233" s="39">
        <f>E234+E235+E236-0.1</f>
        <v>3607423</v>
      </c>
      <c r="F233" s="40" t="e">
        <f>E233/#REF!*100</f>
        <v>#REF!</v>
      </c>
      <c r="G233" s="40" t="e">
        <f>E233/#REF!*100</f>
        <v>#REF!</v>
      </c>
      <c r="H233" s="27"/>
      <c r="I233" s="27"/>
      <c r="J233" s="21">
        <f>E233*100/D233</f>
        <v>99.361587827382408</v>
      </c>
      <c r="K233" s="21">
        <f>E233*100/C233</f>
        <v>109.50717411001476</v>
      </c>
    </row>
    <row r="234" spans="1:11" s="2" customFormat="1" ht="31.5" customHeight="1" x14ac:dyDescent="0.25">
      <c r="A234" s="41" t="s">
        <v>45</v>
      </c>
      <c r="B234" s="42" t="s">
        <v>46</v>
      </c>
      <c r="C234" s="62">
        <f>C23-26864.5</f>
        <v>3294234.4</v>
      </c>
      <c r="D234" s="62">
        <f>D23-27285</f>
        <v>3563560.5</v>
      </c>
      <c r="E234" s="62">
        <f>E23-27285+0.1</f>
        <v>3538162.6</v>
      </c>
      <c r="F234" s="26" t="e">
        <f>E234/#REF!*100</f>
        <v>#REF!</v>
      </c>
      <c r="G234" s="26" t="e">
        <f>E234/#REF!*100</f>
        <v>#REF!</v>
      </c>
      <c r="H234" s="27"/>
      <c r="I234" s="27"/>
      <c r="J234" s="28">
        <f>E234*100/D234</f>
        <v>99.287288654142401</v>
      </c>
      <c r="K234" s="28">
        <f>E234*100/C234</f>
        <v>107.40470077053412</v>
      </c>
    </row>
    <row r="235" spans="1:11" s="2" customFormat="1" ht="18.75" customHeight="1" x14ac:dyDescent="0.25">
      <c r="A235" s="41" t="s">
        <v>47</v>
      </c>
      <c r="B235" s="44" t="s">
        <v>48</v>
      </c>
      <c r="C235" s="28">
        <f>C24+C95+C164+C198+C215+C147+C77+C181+C111</f>
        <v>0</v>
      </c>
      <c r="D235" s="28">
        <f>D24+D95+D164+D198+D215+D147+D77+D181+D111</f>
        <v>77000.700000000012</v>
      </c>
      <c r="E235" s="28">
        <f>E24+E95+E164+E198+E215+E147+E77+E181+E111-0.1</f>
        <v>79299.600000000006</v>
      </c>
      <c r="F235" s="26" t="e">
        <f>E235/#REF!*100</f>
        <v>#REF!</v>
      </c>
      <c r="G235" s="26" t="e">
        <f>E235/#REF!*100</f>
        <v>#REF!</v>
      </c>
      <c r="H235" s="27"/>
      <c r="I235" s="27"/>
      <c r="J235" s="28">
        <f>E235*100/D235</f>
        <v>102.98555727415464</v>
      </c>
      <c r="K235" s="28"/>
    </row>
    <row r="236" spans="1:11" s="2" customFormat="1" ht="45" customHeight="1" x14ac:dyDescent="0.25">
      <c r="A236" s="41" t="s">
        <v>51</v>
      </c>
      <c r="B236" s="46" t="s">
        <v>52</v>
      </c>
      <c r="C236" s="28">
        <f>C26</f>
        <v>0</v>
      </c>
      <c r="D236" s="28">
        <f>D26+28</f>
        <v>-9960</v>
      </c>
      <c r="E236" s="28">
        <f>E26+28</f>
        <v>-10039.1</v>
      </c>
      <c r="F236" s="26" t="e">
        <f>E236/#REF!*100</f>
        <v>#REF!</v>
      </c>
      <c r="G236" s="26"/>
      <c r="H236" s="27"/>
      <c r="I236" s="27"/>
      <c r="J236" s="28">
        <f>E236*100/D236</f>
        <v>100.79417670682732</v>
      </c>
      <c r="K236" s="28"/>
    </row>
    <row r="237" spans="1:11" s="2" customFormat="1" ht="16.5" customHeight="1" x14ac:dyDescent="0.25">
      <c r="A237" s="34"/>
      <c r="B237" s="48" t="s">
        <v>53</v>
      </c>
      <c r="C237" s="21">
        <f>C233+C219</f>
        <v>4372554</v>
      </c>
      <c r="D237" s="21">
        <f>D233+D219</f>
        <v>4760909</v>
      </c>
      <c r="E237" s="21">
        <f>E233+E219</f>
        <v>4768192.3</v>
      </c>
      <c r="F237" s="40" t="e">
        <f>E237/#REF!*100</f>
        <v>#REF!</v>
      </c>
      <c r="G237" s="40" t="e">
        <f>E237/#REF!*100</f>
        <v>#REF!</v>
      </c>
      <c r="H237" s="70"/>
      <c r="I237" s="71" t="e">
        <f>#REF!+#REF!+#REF!</f>
        <v>#REF!</v>
      </c>
      <c r="J237" s="21">
        <f>E237*100/D237</f>
        <v>100.15298128991753</v>
      </c>
      <c r="K237" s="21">
        <f>E237*100/C237</f>
        <v>109.04821987332804</v>
      </c>
    </row>
  </sheetData>
  <mergeCells count="36">
    <mergeCell ref="A217:G217"/>
    <mergeCell ref="A218:K218"/>
    <mergeCell ref="A166:G166"/>
    <mergeCell ref="A167:K167"/>
    <mergeCell ref="A183:G183"/>
    <mergeCell ref="A184:K184"/>
    <mergeCell ref="A201:G201"/>
    <mergeCell ref="A202:K202"/>
    <mergeCell ref="A113:G113"/>
    <mergeCell ref="A114:K114"/>
    <mergeCell ref="A130:G130"/>
    <mergeCell ref="A131:K131"/>
    <mergeCell ref="A149:G149"/>
    <mergeCell ref="A150:K150"/>
    <mergeCell ref="A62:G62"/>
    <mergeCell ref="A63:K63"/>
    <mergeCell ref="A79:G79"/>
    <mergeCell ref="A80:K80"/>
    <mergeCell ref="A97:G97"/>
    <mergeCell ref="A98:K98"/>
    <mergeCell ref="K4:K6"/>
    <mergeCell ref="A7:K7"/>
    <mergeCell ref="A28:G28"/>
    <mergeCell ref="A29:K29"/>
    <mergeCell ref="B44:G44"/>
    <mergeCell ref="A45:K45"/>
    <mergeCell ref="A1:K1"/>
    <mergeCell ref="A2:G2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5"/>
  <sheetViews>
    <sheetView tabSelected="1" workbookViewId="0">
      <selection activeCell="F153" sqref="F153"/>
    </sheetView>
  </sheetViews>
  <sheetFormatPr defaultRowHeight="15" x14ac:dyDescent="0.25"/>
  <cols>
    <col min="2" max="2" width="52.28515625" customWidth="1"/>
    <col min="3" max="3" width="16.28515625" customWidth="1"/>
    <col min="4" max="4" width="15.28515625" customWidth="1"/>
    <col min="5" max="5" width="13.140625" customWidth="1"/>
    <col min="6" max="6" width="12.5703125" customWidth="1"/>
    <col min="7" max="7" width="13.28515625" customWidth="1"/>
    <col min="8" max="8" width="13.7109375" customWidth="1"/>
    <col min="9" max="10" width="0" hidden="1" customWidth="1"/>
    <col min="11" max="11" width="15" customWidth="1"/>
    <col min="12" max="13" width="0" hidden="1" customWidth="1"/>
    <col min="14" max="14" width="14" customWidth="1"/>
    <col min="15" max="15" width="17.42578125" customWidth="1"/>
  </cols>
  <sheetData>
    <row r="1" spans="1:27" ht="15.6" customHeight="1" x14ac:dyDescent="0.25">
      <c r="A1" s="72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7" ht="15.75" thickBot="1" x14ac:dyDescent="0.3">
      <c r="A2" s="73"/>
      <c r="B2" s="74"/>
      <c r="C2" s="75"/>
      <c r="D2" s="76"/>
      <c r="E2" s="77"/>
      <c r="F2" s="78"/>
      <c r="G2" s="78"/>
      <c r="H2" s="79"/>
      <c r="I2" s="79"/>
      <c r="J2" s="79"/>
      <c r="K2" s="80"/>
      <c r="L2" s="81"/>
      <c r="M2" s="80"/>
      <c r="N2" s="82"/>
      <c r="O2" s="83"/>
    </row>
    <row r="3" spans="1:27" ht="16.5" customHeight="1" x14ac:dyDescent="0.25">
      <c r="A3" s="84" t="s">
        <v>70</v>
      </c>
      <c r="B3" s="85" t="s">
        <v>71</v>
      </c>
      <c r="C3" s="86" t="s">
        <v>72</v>
      </c>
      <c r="D3" s="86"/>
      <c r="E3" s="86"/>
      <c r="F3" s="87" t="s">
        <v>73</v>
      </c>
      <c r="G3" s="87"/>
      <c r="H3" s="87"/>
      <c r="I3" s="88" t="s">
        <v>74</v>
      </c>
      <c r="J3" s="89"/>
      <c r="K3" s="89"/>
      <c r="L3" s="89"/>
      <c r="M3" s="89"/>
      <c r="N3" s="89"/>
      <c r="O3" s="90"/>
    </row>
    <row r="4" spans="1:27" ht="19.5" customHeight="1" x14ac:dyDescent="0.25">
      <c r="A4" s="91"/>
      <c r="B4" s="92"/>
      <c r="C4" s="93" t="s">
        <v>75</v>
      </c>
      <c r="D4" s="93" t="s">
        <v>76</v>
      </c>
      <c r="E4" s="94" t="s">
        <v>77</v>
      </c>
      <c r="F4" s="93" t="s">
        <v>75</v>
      </c>
      <c r="G4" s="93" t="s">
        <v>76</v>
      </c>
      <c r="H4" s="95" t="s">
        <v>77</v>
      </c>
      <c r="I4" s="96" t="s">
        <v>78</v>
      </c>
      <c r="J4" s="96" t="s">
        <v>79</v>
      </c>
      <c r="K4" s="97" t="s">
        <v>75</v>
      </c>
      <c r="L4" s="96" t="s">
        <v>80</v>
      </c>
      <c r="M4" s="96" t="s">
        <v>79</v>
      </c>
      <c r="N4" s="98" t="s">
        <v>81</v>
      </c>
      <c r="O4" s="99" t="s">
        <v>77</v>
      </c>
    </row>
    <row r="5" spans="1:27" ht="18.75" customHeight="1" x14ac:dyDescent="0.25">
      <c r="A5" s="91"/>
      <c r="B5" s="92"/>
      <c r="C5" s="100"/>
      <c r="D5" s="93"/>
      <c r="E5" s="101"/>
      <c r="F5" s="100"/>
      <c r="G5" s="93"/>
      <c r="H5" s="102"/>
      <c r="I5" s="96"/>
      <c r="J5" s="96"/>
      <c r="K5" s="103"/>
      <c r="L5" s="96"/>
      <c r="M5" s="96"/>
      <c r="N5" s="98"/>
      <c r="O5" s="104"/>
    </row>
    <row r="6" spans="1:27" ht="13.15" customHeight="1" x14ac:dyDescent="0.25">
      <c r="A6" s="91"/>
      <c r="B6" s="105" t="s">
        <v>82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27" ht="5.25" customHeight="1" x14ac:dyDescent="0.25">
      <c r="A7" s="91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27" ht="12.75" hidden="1" customHeight="1" x14ac:dyDescent="0.25">
      <c r="A8" s="91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27" ht="13.15" customHeight="1" x14ac:dyDescent="0.25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107"/>
      <c r="N9" s="107"/>
      <c r="O9" s="109"/>
    </row>
    <row r="10" spans="1:27" ht="33.75" customHeight="1" x14ac:dyDescent="0.25">
      <c r="A10" s="110" t="s">
        <v>83</v>
      </c>
      <c r="B10" s="111" t="s">
        <v>84</v>
      </c>
      <c r="C10" s="112">
        <f>SUM(C11:C18)</f>
        <v>454517.50000000006</v>
      </c>
      <c r="D10" s="112">
        <f>SUM(D11:D18)</f>
        <v>426093.6</v>
      </c>
      <c r="E10" s="112">
        <f>D10/C10*100</f>
        <v>93.746357400980145</v>
      </c>
      <c r="F10" s="112">
        <f>F11+F12+F13+F14+F15+F17+F18+F16</f>
        <v>238914.07999999996</v>
      </c>
      <c r="G10" s="112">
        <f>SUM(G11:G18)</f>
        <v>229693.9</v>
      </c>
      <c r="H10" s="113">
        <f>G10/F10*100</f>
        <v>96.140796724914679</v>
      </c>
      <c r="I10" s="112">
        <f t="shared" ref="I10:N10" si="0">SUM(I11:I18)</f>
        <v>693431.58</v>
      </c>
      <c r="J10" s="112">
        <f t="shared" si="0"/>
        <v>22060.5</v>
      </c>
      <c r="K10" s="112">
        <f>SUM(K11:K18)</f>
        <v>671371.08</v>
      </c>
      <c r="L10" s="112">
        <f t="shared" si="0"/>
        <v>655787.5</v>
      </c>
      <c r="M10" s="112">
        <f t="shared" si="0"/>
        <v>21726.9</v>
      </c>
      <c r="N10" s="112">
        <f t="shared" si="0"/>
        <v>634060.6</v>
      </c>
      <c r="O10" s="114">
        <f>N10/K10*100</f>
        <v>94.442644148449176</v>
      </c>
    </row>
    <row r="11" spans="1:27" ht="24.75" customHeight="1" x14ac:dyDescent="0.25">
      <c r="A11" s="115" t="s">
        <v>85</v>
      </c>
      <c r="B11" s="116" t="s">
        <v>86</v>
      </c>
      <c r="C11" s="117">
        <v>6052.7</v>
      </c>
      <c r="D11" s="117">
        <v>5895.4</v>
      </c>
      <c r="E11" s="118">
        <f>D11/C11*100</f>
        <v>97.401159812976019</v>
      </c>
      <c r="F11" s="119">
        <v>48181.2</v>
      </c>
      <c r="G11" s="119">
        <v>47954.6</v>
      </c>
      <c r="H11" s="120">
        <f>G11/F11*100</f>
        <v>99.529692079068184</v>
      </c>
      <c r="I11" s="121">
        <f>C11+F11</f>
        <v>54233.899999999994</v>
      </c>
      <c r="J11" s="122"/>
      <c r="K11" s="123">
        <f>I11-J11</f>
        <v>54233.899999999994</v>
      </c>
      <c r="L11" s="121">
        <f>D11+G11</f>
        <v>53850</v>
      </c>
      <c r="M11" s="122"/>
      <c r="N11" s="123">
        <f>L11-M11</f>
        <v>53850</v>
      </c>
      <c r="O11" s="124">
        <f t="shared" ref="O11:O111" si="1">N11/K11*100</f>
        <v>99.292140155880375</v>
      </c>
      <c r="P11" s="125"/>
    </row>
    <row r="12" spans="1:27" ht="35.25" customHeight="1" x14ac:dyDescent="0.25">
      <c r="A12" s="115" t="s">
        <v>87</v>
      </c>
      <c r="B12" s="116" t="s">
        <v>88</v>
      </c>
      <c r="C12" s="117">
        <v>8983.5</v>
      </c>
      <c r="D12" s="117">
        <v>8875.2999999999993</v>
      </c>
      <c r="E12" s="118">
        <f t="shared" ref="E12:E20" si="2">D12/C12*100</f>
        <v>98.795569655479483</v>
      </c>
      <c r="F12" s="119">
        <v>0</v>
      </c>
      <c r="G12" s="119"/>
      <c r="H12" s="120">
        <v>0</v>
      </c>
      <c r="I12" s="121">
        <f t="shared" ref="I12:I82" si="3">C12+F12</f>
        <v>8983.5</v>
      </c>
      <c r="J12" s="122"/>
      <c r="K12" s="123">
        <f t="shared" ref="K12:K18" si="4">I12-J12</f>
        <v>8983.5</v>
      </c>
      <c r="L12" s="121">
        <f t="shared" ref="L12:L82" si="5">D12+G12</f>
        <v>8875.2999999999993</v>
      </c>
      <c r="M12" s="122"/>
      <c r="N12" s="123">
        <f t="shared" ref="N12:N82" si="6">L12-M12</f>
        <v>8875.2999999999993</v>
      </c>
      <c r="O12" s="124">
        <f t="shared" si="1"/>
        <v>98.795569655479483</v>
      </c>
      <c r="P12" s="125"/>
    </row>
    <row r="13" spans="1:27" ht="21.75" customHeight="1" x14ac:dyDescent="0.25">
      <c r="A13" s="115" t="s">
        <v>89</v>
      </c>
      <c r="B13" s="116" t="s">
        <v>90</v>
      </c>
      <c r="C13" s="117">
        <v>170721.2</v>
      </c>
      <c r="D13" s="117">
        <v>160557.1</v>
      </c>
      <c r="E13" s="118">
        <f t="shared" si="2"/>
        <v>94.046375025480131</v>
      </c>
      <c r="F13" s="119">
        <v>133052.9</v>
      </c>
      <c r="G13" s="119">
        <v>129853.1</v>
      </c>
      <c r="H13" s="120">
        <f>G13/F13*100</f>
        <v>97.595091876990296</v>
      </c>
      <c r="I13" s="121">
        <f t="shared" si="3"/>
        <v>303774.09999999998</v>
      </c>
      <c r="J13" s="122">
        <v>6300</v>
      </c>
      <c r="K13" s="123">
        <f t="shared" si="4"/>
        <v>297474.09999999998</v>
      </c>
      <c r="L13" s="121">
        <f>D13+G13</f>
        <v>290410.2</v>
      </c>
      <c r="M13" s="122">
        <v>6300</v>
      </c>
      <c r="N13" s="123">
        <f>L13-M13</f>
        <v>284110.2</v>
      </c>
      <c r="O13" s="124">
        <f t="shared" si="1"/>
        <v>95.507541664971853</v>
      </c>
      <c r="P13" s="125"/>
    </row>
    <row r="14" spans="1:27" ht="15.75" customHeight="1" x14ac:dyDescent="0.25">
      <c r="A14" s="115" t="s">
        <v>91</v>
      </c>
      <c r="B14" s="116" t="s">
        <v>92</v>
      </c>
      <c r="C14" s="117">
        <v>13.1</v>
      </c>
      <c r="D14" s="117">
        <v>13.1</v>
      </c>
      <c r="E14" s="118">
        <f t="shared" si="2"/>
        <v>100</v>
      </c>
      <c r="F14" s="119">
        <v>0</v>
      </c>
      <c r="G14" s="119"/>
      <c r="H14" s="120">
        <v>0</v>
      </c>
      <c r="I14" s="121">
        <f t="shared" si="3"/>
        <v>13.1</v>
      </c>
      <c r="J14" s="122"/>
      <c r="K14" s="123">
        <f t="shared" si="4"/>
        <v>13.1</v>
      </c>
      <c r="L14" s="121">
        <f t="shared" si="5"/>
        <v>13.1</v>
      </c>
      <c r="M14" s="122"/>
      <c r="N14" s="123">
        <f t="shared" si="6"/>
        <v>13.1</v>
      </c>
      <c r="O14" s="124">
        <f t="shared" si="1"/>
        <v>100</v>
      </c>
      <c r="P14" s="125"/>
    </row>
    <row r="15" spans="1:27" ht="17.25" customHeight="1" x14ac:dyDescent="0.25">
      <c r="A15" s="115" t="s">
        <v>93</v>
      </c>
      <c r="B15" s="116" t="s">
        <v>94</v>
      </c>
      <c r="C15" s="117">
        <v>36458.300000000003</v>
      </c>
      <c r="D15" s="117">
        <v>35642.400000000001</v>
      </c>
      <c r="E15" s="118">
        <f t="shared" si="2"/>
        <v>97.76210081106359</v>
      </c>
      <c r="F15" s="119">
        <v>0</v>
      </c>
      <c r="G15" s="119"/>
      <c r="H15" s="120">
        <v>0</v>
      </c>
      <c r="I15" s="121">
        <f t="shared" si="3"/>
        <v>36458.300000000003</v>
      </c>
      <c r="J15" s="122"/>
      <c r="K15" s="123">
        <f t="shared" si="4"/>
        <v>36458.300000000003</v>
      </c>
      <c r="L15" s="121">
        <f t="shared" si="5"/>
        <v>35642.400000000001</v>
      </c>
      <c r="M15" s="122"/>
      <c r="N15" s="123">
        <f t="shared" si="6"/>
        <v>35642.400000000001</v>
      </c>
      <c r="O15" s="124">
        <f t="shared" si="1"/>
        <v>97.76210081106359</v>
      </c>
      <c r="P15" s="125"/>
    </row>
    <row r="16" spans="1:27" ht="20.25" customHeight="1" x14ac:dyDescent="0.25">
      <c r="A16" s="115" t="s">
        <v>95</v>
      </c>
      <c r="B16" s="116" t="s">
        <v>96</v>
      </c>
      <c r="C16" s="117"/>
      <c r="D16" s="117"/>
      <c r="E16" s="118"/>
      <c r="F16" s="119">
        <v>1362.3</v>
      </c>
      <c r="G16" s="119">
        <v>1362.3</v>
      </c>
      <c r="H16" s="120">
        <f>G16/F16*100</f>
        <v>100</v>
      </c>
      <c r="I16" s="121">
        <f t="shared" si="3"/>
        <v>1362.3</v>
      </c>
      <c r="J16" s="122"/>
      <c r="K16" s="123">
        <f t="shared" si="4"/>
        <v>1362.3</v>
      </c>
      <c r="L16" s="121">
        <f t="shared" si="5"/>
        <v>1362.3</v>
      </c>
      <c r="M16" s="122"/>
      <c r="N16" s="123">
        <f t="shared" si="6"/>
        <v>1362.3</v>
      </c>
      <c r="O16" s="124">
        <f t="shared" si="1"/>
        <v>100</v>
      </c>
      <c r="P16" s="125"/>
      <c r="AA16" t="s">
        <v>97</v>
      </c>
    </row>
    <row r="17" spans="1:22" ht="21.75" customHeight="1" x14ac:dyDescent="0.25">
      <c r="A17" s="126" t="s">
        <v>98</v>
      </c>
      <c r="B17" s="116" t="s">
        <v>99</v>
      </c>
      <c r="C17" s="117">
        <v>6607</v>
      </c>
      <c r="D17" s="117">
        <v>0</v>
      </c>
      <c r="E17" s="118">
        <f t="shared" si="2"/>
        <v>0</v>
      </c>
      <c r="F17" s="119">
        <v>422.08</v>
      </c>
      <c r="G17" s="119"/>
      <c r="H17" s="120">
        <f>G17/F17*100</f>
        <v>0</v>
      </c>
      <c r="I17" s="121">
        <f t="shared" si="3"/>
        <v>7029.08</v>
      </c>
      <c r="J17" s="122"/>
      <c r="K17" s="123">
        <f t="shared" si="4"/>
        <v>7029.08</v>
      </c>
      <c r="L17" s="121">
        <f t="shared" si="5"/>
        <v>0</v>
      </c>
      <c r="M17" s="122"/>
      <c r="N17" s="123">
        <f t="shared" si="6"/>
        <v>0</v>
      </c>
      <c r="O17" s="124">
        <f t="shared" si="1"/>
        <v>0</v>
      </c>
      <c r="P17" s="125"/>
    </row>
    <row r="18" spans="1:22" ht="20.25" customHeight="1" x14ac:dyDescent="0.25">
      <c r="A18" s="115" t="s">
        <v>100</v>
      </c>
      <c r="B18" s="116" t="s">
        <v>101</v>
      </c>
      <c r="C18" s="117">
        <v>225681.7</v>
      </c>
      <c r="D18" s="117">
        <v>215110.3</v>
      </c>
      <c r="E18" s="118">
        <f t="shared" si="2"/>
        <v>95.315792108974705</v>
      </c>
      <c r="F18" s="119">
        <v>55895.6</v>
      </c>
      <c r="G18" s="119">
        <v>50523.9</v>
      </c>
      <c r="H18" s="120">
        <f>G18/F18*100</f>
        <v>90.389762342653086</v>
      </c>
      <c r="I18" s="121">
        <f t="shared" si="3"/>
        <v>281577.3</v>
      </c>
      <c r="J18" s="122">
        <v>15760.5</v>
      </c>
      <c r="K18" s="123">
        <f t="shared" si="4"/>
        <v>265816.8</v>
      </c>
      <c r="L18" s="121">
        <f t="shared" si="5"/>
        <v>265634.2</v>
      </c>
      <c r="M18" s="127">
        <v>15426.9</v>
      </c>
      <c r="N18" s="123">
        <f t="shared" si="6"/>
        <v>250207.30000000002</v>
      </c>
      <c r="O18" s="124">
        <f t="shared" si="1"/>
        <v>94.127722551772507</v>
      </c>
      <c r="P18" s="125"/>
    </row>
    <row r="19" spans="1:22" ht="23.25" customHeight="1" x14ac:dyDescent="0.25">
      <c r="A19" s="110" t="s">
        <v>102</v>
      </c>
      <c r="B19" s="111" t="s">
        <v>103</v>
      </c>
      <c r="C19" s="112">
        <f t="shared" ref="C19:N19" si="7">C20</f>
        <v>3955.3</v>
      </c>
      <c r="D19" s="112">
        <f t="shared" si="7"/>
        <v>3955.3</v>
      </c>
      <c r="E19" s="112">
        <f t="shared" si="7"/>
        <v>100</v>
      </c>
      <c r="F19" s="112">
        <f t="shared" si="7"/>
        <v>3955.3</v>
      </c>
      <c r="G19" s="112">
        <f t="shared" si="7"/>
        <v>3955.3</v>
      </c>
      <c r="H19" s="128">
        <f t="shared" si="7"/>
        <v>100</v>
      </c>
      <c r="I19" s="112">
        <f>I20</f>
        <v>7910.6</v>
      </c>
      <c r="J19" s="112">
        <f>J20</f>
        <v>3955.3</v>
      </c>
      <c r="K19" s="112">
        <f>K20</f>
        <v>3955.3</v>
      </c>
      <c r="L19" s="112">
        <f t="shared" si="7"/>
        <v>7910.6</v>
      </c>
      <c r="M19" s="112">
        <f>M20</f>
        <v>3955.3</v>
      </c>
      <c r="N19" s="112">
        <f t="shared" si="7"/>
        <v>3955.3</v>
      </c>
      <c r="O19" s="129">
        <f t="shared" si="1"/>
        <v>100</v>
      </c>
      <c r="P19" s="125"/>
      <c r="V19" t="s">
        <v>2</v>
      </c>
    </row>
    <row r="20" spans="1:22" ht="24" customHeight="1" x14ac:dyDescent="0.25">
      <c r="A20" s="115" t="s">
        <v>104</v>
      </c>
      <c r="B20" s="116" t="s">
        <v>105</v>
      </c>
      <c r="C20" s="117">
        <v>3955.3</v>
      </c>
      <c r="D20" s="117">
        <v>3955.3</v>
      </c>
      <c r="E20" s="118">
        <f t="shared" si="2"/>
        <v>100</v>
      </c>
      <c r="F20" s="119">
        <v>3955.3</v>
      </c>
      <c r="G20" s="119">
        <v>3955.3</v>
      </c>
      <c r="H20" s="120">
        <f t="shared" ref="H20:H27" si="8">G20/F20*100</f>
        <v>100</v>
      </c>
      <c r="I20" s="121">
        <f t="shared" si="3"/>
        <v>7910.6</v>
      </c>
      <c r="J20" s="122">
        <v>3955.3</v>
      </c>
      <c r="K20" s="123">
        <f>I20-J20</f>
        <v>3955.3</v>
      </c>
      <c r="L20" s="121">
        <f t="shared" si="5"/>
        <v>7910.6</v>
      </c>
      <c r="M20" s="122">
        <v>3955.3</v>
      </c>
      <c r="N20" s="123">
        <f t="shared" si="6"/>
        <v>3955.3</v>
      </c>
      <c r="O20" s="124">
        <f t="shared" si="1"/>
        <v>100</v>
      </c>
      <c r="P20" s="125"/>
    </row>
    <row r="21" spans="1:22" ht="28.9" customHeight="1" x14ac:dyDescent="0.25">
      <c r="A21" s="110" t="s">
        <v>106</v>
      </c>
      <c r="B21" s="130" t="s">
        <v>107</v>
      </c>
      <c r="C21" s="112">
        <f>C23+C24+C22</f>
        <v>46293.899999999994</v>
      </c>
      <c r="D21" s="112">
        <f>D23+D24+D22</f>
        <v>44061.299999999996</v>
      </c>
      <c r="E21" s="131">
        <f>D21/C21*100</f>
        <v>95.177334378827453</v>
      </c>
      <c r="F21" s="131">
        <f>F23+F24+F22</f>
        <v>22908.799999999999</v>
      </c>
      <c r="G21" s="131">
        <f>G23+G24+G22</f>
        <v>22576.400000000001</v>
      </c>
      <c r="H21" s="131">
        <f t="shared" si="8"/>
        <v>98.549029194021514</v>
      </c>
      <c r="I21" s="131">
        <f t="shared" ref="I21:N21" si="9">SUM(I22:I24)</f>
        <v>69202.7</v>
      </c>
      <c r="J21" s="131">
        <f t="shared" si="9"/>
        <v>16336.9</v>
      </c>
      <c r="K21" s="131">
        <f>SUM(K22:K24)</f>
        <v>52865.799999999996</v>
      </c>
      <c r="L21" s="131">
        <f t="shared" si="9"/>
        <v>66637.7</v>
      </c>
      <c r="M21" s="131">
        <f t="shared" si="9"/>
        <v>16223</v>
      </c>
      <c r="N21" s="131">
        <f t="shared" si="9"/>
        <v>50414.7</v>
      </c>
      <c r="O21" s="132">
        <f>N21/K21*100</f>
        <v>95.36354316022836</v>
      </c>
      <c r="P21" s="125"/>
    </row>
    <row r="22" spans="1:22" x14ac:dyDescent="0.25">
      <c r="A22" s="126" t="s">
        <v>108</v>
      </c>
      <c r="B22" s="116" t="s">
        <v>109</v>
      </c>
      <c r="C22" s="117">
        <v>6016.1</v>
      </c>
      <c r="D22" s="117">
        <v>6016.1</v>
      </c>
      <c r="E22" s="118">
        <f t="shared" ref="E22:E124" si="10">D22/C22*100</f>
        <v>100</v>
      </c>
      <c r="F22" s="119">
        <v>915.9</v>
      </c>
      <c r="G22" s="119">
        <v>915.9</v>
      </c>
      <c r="H22" s="120">
        <f t="shared" si="8"/>
        <v>100</v>
      </c>
      <c r="I22" s="121">
        <f t="shared" si="3"/>
        <v>6932</v>
      </c>
      <c r="J22" s="122">
        <v>915.9</v>
      </c>
      <c r="K22" s="123">
        <f>I22-J22</f>
        <v>6016.1</v>
      </c>
      <c r="L22" s="121">
        <f t="shared" si="5"/>
        <v>6932</v>
      </c>
      <c r="M22" s="122">
        <v>915.9</v>
      </c>
      <c r="N22" s="123">
        <f t="shared" si="6"/>
        <v>6016.1</v>
      </c>
      <c r="O22" s="124">
        <f>N22/K22*100</f>
        <v>100</v>
      </c>
      <c r="P22" s="125"/>
    </row>
    <row r="23" spans="1:22" ht="26.25" customHeight="1" x14ac:dyDescent="0.25">
      <c r="A23" s="133" t="s">
        <v>110</v>
      </c>
      <c r="B23" s="116" t="s">
        <v>111</v>
      </c>
      <c r="C23" s="117">
        <v>38643.699999999997</v>
      </c>
      <c r="D23" s="117">
        <v>36411.1</v>
      </c>
      <c r="E23" s="118">
        <f t="shared" si="10"/>
        <v>94.222602908106637</v>
      </c>
      <c r="F23" s="119">
        <v>21654.799999999999</v>
      </c>
      <c r="G23" s="119">
        <v>21322.400000000001</v>
      </c>
      <c r="H23" s="120">
        <f t="shared" si="8"/>
        <v>98.465005449138303</v>
      </c>
      <c r="I23" s="121">
        <f t="shared" si="3"/>
        <v>60298.5</v>
      </c>
      <c r="J23" s="122">
        <v>15184.4</v>
      </c>
      <c r="K23" s="123">
        <f>I23-J23</f>
        <v>45114.1</v>
      </c>
      <c r="L23" s="121">
        <f t="shared" si="5"/>
        <v>57733.5</v>
      </c>
      <c r="M23" s="122">
        <v>15070.5</v>
      </c>
      <c r="N23" s="123">
        <f t="shared" si="6"/>
        <v>42663</v>
      </c>
      <c r="O23" s="124">
        <f t="shared" ref="O23:O24" si="11">N23/K23*100</f>
        <v>94.566887070782755</v>
      </c>
      <c r="P23" s="125"/>
    </row>
    <row r="24" spans="1:22" ht="33.75" customHeight="1" x14ac:dyDescent="0.25">
      <c r="A24" s="126" t="s">
        <v>112</v>
      </c>
      <c r="B24" s="116" t="s">
        <v>113</v>
      </c>
      <c r="C24" s="117">
        <v>1634.1</v>
      </c>
      <c r="D24" s="117">
        <v>1634.1</v>
      </c>
      <c r="E24" s="118">
        <f t="shared" si="10"/>
        <v>100</v>
      </c>
      <c r="F24" s="119">
        <v>338.1</v>
      </c>
      <c r="G24" s="119">
        <v>338.1</v>
      </c>
      <c r="H24" s="120">
        <f t="shared" si="8"/>
        <v>100</v>
      </c>
      <c r="I24" s="121">
        <f t="shared" si="3"/>
        <v>1972.1999999999998</v>
      </c>
      <c r="J24" s="122">
        <v>236.6</v>
      </c>
      <c r="K24" s="123">
        <f>I24-J24</f>
        <v>1735.6</v>
      </c>
      <c r="L24" s="121">
        <f t="shared" si="5"/>
        <v>1972.1999999999998</v>
      </c>
      <c r="M24" s="122">
        <v>236.6</v>
      </c>
      <c r="N24" s="123">
        <f t="shared" si="6"/>
        <v>1735.6</v>
      </c>
      <c r="O24" s="124">
        <f t="shared" si="11"/>
        <v>100</v>
      </c>
      <c r="P24" s="125"/>
    </row>
    <row r="25" spans="1:22" ht="29.25" customHeight="1" x14ac:dyDescent="0.25">
      <c r="A25" s="110" t="s">
        <v>114</v>
      </c>
      <c r="B25" s="111" t="s">
        <v>115</v>
      </c>
      <c r="C25" s="112">
        <f>SUM(C26:C55)</f>
        <v>175649.09999999998</v>
      </c>
      <c r="D25" s="112">
        <f>SUM(D26:D55)</f>
        <v>171799.40000000002</v>
      </c>
      <c r="E25" s="112">
        <f>D25/C25*100</f>
        <v>97.808300754174113</v>
      </c>
      <c r="F25" s="112">
        <f>SUM(F26:F55)</f>
        <v>120240.9</v>
      </c>
      <c r="G25" s="112">
        <f>SUM(G26:G55)</f>
        <v>114950.79999999997</v>
      </c>
      <c r="H25" s="113">
        <f t="shared" si="8"/>
        <v>95.600415499218641</v>
      </c>
      <c r="I25" s="112">
        <f t="shared" ref="I25:N25" si="12">SUM(I26:I55)</f>
        <v>295890</v>
      </c>
      <c r="J25" s="112">
        <f t="shared" si="12"/>
        <v>46055.4</v>
      </c>
      <c r="K25" s="112">
        <f>SUM(K26:K55)</f>
        <v>249834.60000000003</v>
      </c>
      <c r="L25" s="112">
        <f t="shared" si="12"/>
        <v>286750.20000000007</v>
      </c>
      <c r="M25" s="112">
        <f t="shared" si="12"/>
        <v>45376.3</v>
      </c>
      <c r="N25" s="112">
        <f t="shared" si="12"/>
        <v>241373.90000000002</v>
      </c>
      <c r="O25" s="114">
        <f t="shared" si="1"/>
        <v>96.613479478022654</v>
      </c>
      <c r="P25" s="125"/>
    </row>
    <row r="26" spans="1:22" ht="47.25" customHeight="1" x14ac:dyDescent="0.25">
      <c r="A26" s="126" t="s">
        <v>116</v>
      </c>
      <c r="B26" s="134" t="s">
        <v>117</v>
      </c>
      <c r="C26" s="117">
        <v>22546.1</v>
      </c>
      <c r="D26" s="117">
        <v>21519.5</v>
      </c>
      <c r="E26" s="118">
        <f t="shared" si="10"/>
        <v>95.446662615707382</v>
      </c>
      <c r="F26" s="117">
        <v>17374.7</v>
      </c>
      <c r="G26" s="119">
        <v>16614.599999999999</v>
      </c>
      <c r="H26" s="120">
        <f t="shared" si="8"/>
        <v>95.625248205724404</v>
      </c>
      <c r="I26" s="121">
        <f t="shared" si="3"/>
        <v>39920.800000000003</v>
      </c>
      <c r="J26" s="122">
        <v>17374.599999999999</v>
      </c>
      <c r="K26" s="123">
        <f>I26-J26</f>
        <v>22546.200000000004</v>
      </c>
      <c r="L26" s="121">
        <f t="shared" si="5"/>
        <v>38134.1</v>
      </c>
      <c r="M26" s="122">
        <v>16707.5</v>
      </c>
      <c r="N26" s="123">
        <f t="shared" si="6"/>
        <v>21426.6</v>
      </c>
      <c r="O26" s="124">
        <f t="shared" si="1"/>
        <v>95.03419644995607</v>
      </c>
      <c r="P26" s="125"/>
    </row>
    <row r="27" spans="1:22" ht="26.25" customHeight="1" x14ac:dyDescent="0.25">
      <c r="A27" s="115" t="s">
        <v>118</v>
      </c>
      <c r="B27" s="116" t="s">
        <v>119</v>
      </c>
      <c r="C27" s="117">
        <v>49897.599999999999</v>
      </c>
      <c r="D27" s="117">
        <v>47534.3</v>
      </c>
      <c r="E27" s="118">
        <f t="shared" si="10"/>
        <v>95.263700057718211</v>
      </c>
      <c r="F27" s="119">
        <v>111</v>
      </c>
      <c r="G27" s="119">
        <v>111</v>
      </c>
      <c r="H27" s="120">
        <f t="shared" si="8"/>
        <v>100</v>
      </c>
      <c r="I27" s="121">
        <f t="shared" si="3"/>
        <v>50008.6</v>
      </c>
      <c r="J27" s="122">
        <v>111</v>
      </c>
      <c r="K27" s="123">
        <f>I27-J27</f>
        <v>49897.599999999999</v>
      </c>
      <c r="L27" s="121">
        <f t="shared" si="5"/>
        <v>47645.3</v>
      </c>
      <c r="M27" s="122">
        <v>111</v>
      </c>
      <c r="N27" s="123">
        <f t="shared" si="6"/>
        <v>47534.3</v>
      </c>
      <c r="O27" s="124">
        <f t="shared" si="1"/>
        <v>95.263700057718211</v>
      </c>
      <c r="P27" s="125"/>
    </row>
    <row r="28" spans="1:22" ht="24" customHeight="1" x14ac:dyDescent="0.25">
      <c r="A28" s="115" t="s">
        <v>120</v>
      </c>
      <c r="B28" s="116" t="s">
        <v>121</v>
      </c>
      <c r="C28" s="117">
        <v>5317.1</v>
      </c>
      <c r="D28" s="117">
        <v>5317.1</v>
      </c>
      <c r="E28" s="118">
        <f t="shared" si="10"/>
        <v>100</v>
      </c>
      <c r="F28" s="119">
        <v>0</v>
      </c>
      <c r="G28" s="119"/>
      <c r="H28" s="120">
        <v>0</v>
      </c>
      <c r="I28" s="121">
        <f t="shared" si="3"/>
        <v>5317.1</v>
      </c>
      <c r="J28" s="122"/>
      <c r="K28" s="123">
        <f>I28-J28</f>
        <v>5317.1</v>
      </c>
      <c r="L28" s="121">
        <f t="shared" si="5"/>
        <v>5317.1</v>
      </c>
      <c r="M28" s="122"/>
      <c r="N28" s="123">
        <f t="shared" si="6"/>
        <v>5317.1</v>
      </c>
      <c r="O28" s="124">
        <f t="shared" si="1"/>
        <v>100</v>
      </c>
      <c r="P28" s="125"/>
    </row>
    <row r="29" spans="1:22" ht="41.25" customHeight="1" x14ac:dyDescent="0.25">
      <c r="A29" s="115" t="s">
        <v>120</v>
      </c>
      <c r="B29" s="116" t="s">
        <v>122</v>
      </c>
      <c r="C29" s="117">
        <v>20461.599999999999</v>
      </c>
      <c r="D29" s="117">
        <v>20461.599999999999</v>
      </c>
      <c r="E29" s="118">
        <f t="shared" si="10"/>
        <v>100</v>
      </c>
      <c r="F29" s="119">
        <v>16156.2</v>
      </c>
      <c r="G29" s="119">
        <v>16129.8</v>
      </c>
      <c r="H29" s="120">
        <f>G29/F29*100</f>
        <v>99.836595238979456</v>
      </c>
      <c r="I29" s="121">
        <f t="shared" si="3"/>
        <v>36617.800000000003</v>
      </c>
      <c r="J29" s="122">
        <v>2107</v>
      </c>
      <c r="K29" s="123">
        <f>I29-J29</f>
        <v>34510.800000000003</v>
      </c>
      <c r="L29" s="121">
        <f t="shared" si="5"/>
        <v>36591.399999999994</v>
      </c>
      <c r="M29" s="122">
        <v>2107</v>
      </c>
      <c r="N29" s="123">
        <f t="shared" si="6"/>
        <v>34484.399999999994</v>
      </c>
      <c r="O29" s="124">
        <f t="shared" si="1"/>
        <v>99.923502208004422</v>
      </c>
      <c r="P29" s="125"/>
    </row>
    <row r="30" spans="1:22" ht="21.75" customHeight="1" x14ac:dyDescent="0.25">
      <c r="A30" s="115" t="s">
        <v>120</v>
      </c>
      <c r="B30" s="116" t="s">
        <v>123</v>
      </c>
      <c r="C30" s="117">
        <v>24328.2</v>
      </c>
      <c r="D30" s="117">
        <v>24328.2</v>
      </c>
      <c r="E30" s="118">
        <f t="shared" si="10"/>
        <v>100</v>
      </c>
      <c r="F30" s="119">
        <v>0</v>
      </c>
      <c r="G30" s="119"/>
      <c r="H30" s="120">
        <v>0</v>
      </c>
      <c r="I30" s="121">
        <f t="shared" si="3"/>
        <v>24328.2</v>
      </c>
      <c r="J30" s="122"/>
      <c r="K30" s="123">
        <f>I30-J30</f>
        <v>24328.2</v>
      </c>
      <c r="L30" s="121">
        <f t="shared" si="5"/>
        <v>24328.2</v>
      </c>
      <c r="M30" s="122"/>
      <c r="N30" s="123">
        <f t="shared" si="6"/>
        <v>24328.2</v>
      </c>
      <c r="O30" s="124">
        <f t="shared" si="1"/>
        <v>100</v>
      </c>
      <c r="P30" s="125"/>
    </row>
    <row r="31" spans="1:22" ht="51" customHeight="1" x14ac:dyDescent="0.25">
      <c r="A31" s="115" t="s">
        <v>124</v>
      </c>
      <c r="B31" s="135" t="s">
        <v>125</v>
      </c>
      <c r="C31" s="117"/>
      <c r="D31" s="117"/>
      <c r="E31" s="118"/>
      <c r="F31" s="119"/>
      <c r="G31" s="119"/>
      <c r="H31" s="120"/>
      <c r="I31" s="121">
        <f t="shared" si="3"/>
        <v>0</v>
      </c>
      <c r="J31" s="122"/>
      <c r="K31" s="123">
        <f t="shared" ref="K31:K94" si="13">I31-J31</f>
        <v>0</v>
      </c>
      <c r="L31" s="121">
        <f t="shared" si="5"/>
        <v>0</v>
      </c>
      <c r="M31" s="122"/>
      <c r="N31" s="123">
        <f t="shared" si="6"/>
        <v>0</v>
      </c>
      <c r="O31" s="124"/>
      <c r="P31" s="125"/>
    </row>
    <row r="32" spans="1:22" ht="56.25" customHeight="1" x14ac:dyDescent="0.25">
      <c r="A32" s="126" t="s">
        <v>124</v>
      </c>
      <c r="B32" s="135" t="s">
        <v>126</v>
      </c>
      <c r="C32" s="117"/>
      <c r="D32" s="117"/>
      <c r="E32" s="118"/>
      <c r="F32" s="119"/>
      <c r="G32" s="119"/>
      <c r="H32" s="120"/>
      <c r="I32" s="121">
        <f t="shared" si="3"/>
        <v>0</v>
      </c>
      <c r="J32" s="122"/>
      <c r="K32" s="123">
        <f t="shared" si="13"/>
        <v>0</v>
      </c>
      <c r="L32" s="121">
        <f t="shared" si="5"/>
        <v>0</v>
      </c>
      <c r="M32" s="122"/>
      <c r="N32" s="123">
        <f t="shared" si="6"/>
        <v>0</v>
      </c>
      <c r="O32" s="124"/>
      <c r="P32" s="125"/>
    </row>
    <row r="33" spans="1:16" ht="42.75" customHeight="1" x14ac:dyDescent="0.25">
      <c r="A33" s="126" t="s">
        <v>124</v>
      </c>
      <c r="B33" s="116" t="s">
        <v>127</v>
      </c>
      <c r="C33" s="117">
        <v>20086.5</v>
      </c>
      <c r="D33" s="117">
        <v>20086.5</v>
      </c>
      <c r="E33" s="118">
        <f t="shared" si="10"/>
        <v>100</v>
      </c>
      <c r="F33" s="119">
        <v>14754</v>
      </c>
      <c r="G33" s="119">
        <v>14754</v>
      </c>
      <c r="H33" s="120">
        <f>G33/F33*100</f>
        <v>100</v>
      </c>
      <c r="I33" s="121">
        <f t="shared" si="3"/>
        <v>34840.5</v>
      </c>
      <c r="J33" s="122">
        <v>19613</v>
      </c>
      <c r="K33" s="123">
        <f>I33-J33</f>
        <v>15227.5</v>
      </c>
      <c r="L33" s="121">
        <f t="shared" si="5"/>
        <v>34840.5</v>
      </c>
      <c r="M33" s="122">
        <v>19613</v>
      </c>
      <c r="N33" s="123">
        <f t="shared" si="6"/>
        <v>15227.5</v>
      </c>
      <c r="O33" s="124">
        <f t="shared" si="1"/>
        <v>100</v>
      </c>
      <c r="P33" s="125"/>
    </row>
    <row r="34" spans="1:16" ht="60.75" customHeight="1" x14ac:dyDescent="0.25">
      <c r="A34" s="126" t="s">
        <v>124</v>
      </c>
      <c r="B34" s="116" t="s">
        <v>128</v>
      </c>
      <c r="C34" s="117">
        <v>40</v>
      </c>
      <c r="D34" s="117">
        <v>40</v>
      </c>
      <c r="E34" s="118">
        <f t="shared" si="10"/>
        <v>100</v>
      </c>
      <c r="F34" s="119"/>
      <c r="G34" s="119"/>
      <c r="H34" s="120" t="e">
        <f t="shared" ref="H34:H55" si="14">G34/F34*100</f>
        <v>#DIV/0!</v>
      </c>
      <c r="I34" s="121">
        <f t="shared" si="3"/>
        <v>40</v>
      </c>
      <c r="J34" s="122"/>
      <c r="K34" s="123">
        <f>I34-J34</f>
        <v>40</v>
      </c>
      <c r="L34" s="121">
        <f t="shared" si="5"/>
        <v>40</v>
      </c>
      <c r="M34" s="122"/>
      <c r="N34" s="123">
        <f t="shared" si="6"/>
        <v>40</v>
      </c>
      <c r="O34" s="124">
        <f t="shared" si="1"/>
        <v>100</v>
      </c>
      <c r="P34" s="125"/>
    </row>
    <row r="35" spans="1:16" ht="33" customHeight="1" x14ac:dyDescent="0.25">
      <c r="A35" s="126" t="s">
        <v>124</v>
      </c>
      <c r="B35" s="116" t="s">
        <v>129</v>
      </c>
      <c r="C35" s="117"/>
      <c r="D35" s="117"/>
      <c r="E35" s="118"/>
      <c r="F35" s="119">
        <v>4118</v>
      </c>
      <c r="G35" s="119">
        <v>3566.6</v>
      </c>
      <c r="H35" s="120">
        <f t="shared" si="14"/>
        <v>86.610004856726562</v>
      </c>
      <c r="I35" s="121">
        <f t="shared" si="3"/>
        <v>4118</v>
      </c>
      <c r="J35" s="122"/>
      <c r="K35" s="123">
        <f t="shared" si="13"/>
        <v>4118</v>
      </c>
      <c r="L35" s="121">
        <f t="shared" si="5"/>
        <v>3566.6</v>
      </c>
      <c r="M35" s="122"/>
      <c r="N35" s="123">
        <f t="shared" si="6"/>
        <v>3566.6</v>
      </c>
      <c r="O35" s="124">
        <f t="shared" si="1"/>
        <v>86.610004856726562</v>
      </c>
      <c r="P35" s="125"/>
    </row>
    <row r="36" spans="1:16" ht="50.25" customHeight="1" x14ac:dyDescent="0.25">
      <c r="A36" s="126" t="s">
        <v>124</v>
      </c>
      <c r="B36" s="116" t="s">
        <v>130</v>
      </c>
      <c r="C36" s="117"/>
      <c r="D36" s="117"/>
      <c r="E36" s="118"/>
      <c r="F36" s="119">
        <v>2144.6999999999998</v>
      </c>
      <c r="G36" s="119">
        <v>2144.6999999999998</v>
      </c>
      <c r="H36" s="120">
        <f t="shared" si="14"/>
        <v>100</v>
      </c>
      <c r="I36" s="121">
        <f t="shared" si="3"/>
        <v>2144.6999999999998</v>
      </c>
      <c r="J36" s="122"/>
      <c r="K36" s="123">
        <f t="shared" si="13"/>
        <v>2144.6999999999998</v>
      </c>
      <c r="L36" s="121">
        <f t="shared" si="5"/>
        <v>2144.6999999999998</v>
      </c>
      <c r="M36" s="122"/>
      <c r="N36" s="123">
        <f t="shared" si="6"/>
        <v>2144.6999999999998</v>
      </c>
      <c r="O36" s="124">
        <f t="shared" si="1"/>
        <v>100</v>
      </c>
      <c r="P36" s="125"/>
    </row>
    <row r="37" spans="1:16" ht="42.75" customHeight="1" x14ac:dyDescent="0.25">
      <c r="A37" s="126" t="s">
        <v>124</v>
      </c>
      <c r="B37" s="116" t="s">
        <v>131</v>
      </c>
      <c r="C37" s="117"/>
      <c r="D37" s="117"/>
      <c r="E37" s="118"/>
      <c r="F37" s="119">
        <v>4859.7</v>
      </c>
      <c r="G37" s="119">
        <v>4687</v>
      </c>
      <c r="H37" s="120">
        <f t="shared" si="14"/>
        <v>96.446282692347268</v>
      </c>
      <c r="I37" s="121">
        <f t="shared" si="3"/>
        <v>4859.7</v>
      </c>
      <c r="J37" s="122"/>
      <c r="K37" s="123">
        <f t="shared" si="13"/>
        <v>4859.7</v>
      </c>
      <c r="L37" s="121">
        <f t="shared" si="5"/>
        <v>4687</v>
      </c>
      <c r="M37" s="122"/>
      <c r="N37" s="123">
        <f t="shared" si="6"/>
        <v>4687</v>
      </c>
      <c r="O37" s="124">
        <f t="shared" si="1"/>
        <v>96.446282692347268</v>
      </c>
      <c r="P37" s="125"/>
    </row>
    <row r="38" spans="1:16" ht="77.25" customHeight="1" x14ac:dyDescent="0.25">
      <c r="A38" s="126" t="s">
        <v>124</v>
      </c>
      <c r="B38" s="116" t="s">
        <v>132</v>
      </c>
      <c r="C38" s="117">
        <v>5749.3</v>
      </c>
      <c r="D38" s="117">
        <v>5749.3</v>
      </c>
      <c r="E38" s="118">
        <f t="shared" si="10"/>
        <v>100</v>
      </c>
      <c r="F38" s="119"/>
      <c r="G38" s="119"/>
      <c r="H38" s="120" t="e">
        <f t="shared" si="14"/>
        <v>#DIV/0!</v>
      </c>
      <c r="I38" s="121">
        <f t="shared" si="3"/>
        <v>5749.3</v>
      </c>
      <c r="J38" s="122">
        <v>5749.3</v>
      </c>
      <c r="K38" s="123">
        <f>I38-J38</f>
        <v>0</v>
      </c>
      <c r="L38" s="121">
        <f t="shared" si="5"/>
        <v>5749.3</v>
      </c>
      <c r="M38" s="122">
        <v>5749.3</v>
      </c>
      <c r="N38" s="123">
        <f t="shared" si="6"/>
        <v>0</v>
      </c>
      <c r="O38" s="124" t="e">
        <f t="shared" si="1"/>
        <v>#DIV/0!</v>
      </c>
      <c r="P38" s="125"/>
    </row>
    <row r="39" spans="1:16" ht="36.75" customHeight="1" x14ac:dyDescent="0.25">
      <c r="A39" s="126" t="s">
        <v>124</v>
      </c>
      <c r="B39" s="116" t="s">
        <v>133</v>
      </c>
      <c r="C39" s="117"/>
      <c r="D39" s="117"/>
      <c r="E39" s="118"/>
      <c r="F39" s="119">
        <v>4003.6</v>
      </c>
      <c r="G39" s="119">
        <v>3889.5</v>
      </c>
      <c r="H39" s="120">
        <f t="shared" si="14"/>
        <v>97.1500649415526</v>
      </c>
      <c r="I39" s="121">
        <f t="shared" si="3"/>
        <v>4003.6</v>
      </c>
      <c r="J39" s="122"/>
      <c r="K39" s="123">
        <f t="shared" si="13"/>
        <v>4003.6</v>
      </c>
      <c r="L39" s="121">
        <f t="shared" si="5"/>
        <v>3889.5</v>
      </c>
      <c r="M39" s="122"/>
      <c r="N39" s="123">
        <f t="shared" si="6"/>
        <v>3889.5</v>
      </c>
      <c r="O39" s="124">
        <f t="shared" si="1"/>
        <v>97.1500649415526</v>
      </c>
      <c r="P39" s="125"/>
    </row>
    <row r="40" spans="1:16" ht="39" customHeight="1" x14ac:dyDescent="0.25">
      <c r="A40" s="126" t="s">
        <v>124</v>
      </c>
      <c r="B40" s="116" t="s">
        <v>134</v>
      </c>
      <c r="C40" s="117"/>
      <c r="D40" s="117"/>
      <c r="E40" s="118"/>
      <c r="F40" s="119">
        <v>400</v>
      </c>
      <c r="G40" s="119">
        <v>305.5</v>
      </c>
      <c r="H40" s="120">
        <f t="shared" si="14"/>
        <v>76.375</v>
      </c>
      <c r="I40" s="121">
        <f t="shared" si="3"/>
        <v>400</v>
      </c>
      <c r="J40" s="122"/>
      <c r="K40" s="123">
        <f t="shared" si="13"/>
        <v>400</v>
      </c>
      <c r="L40" s="121">
        <f t="shared" si="5"/>
        <v>305.5</v>
      </c>
      <c r="M40" s="122"/>
      <c r="N40" s="123">
        <f t="shared" si="6"/>
        <v>305.5</v>
      </c>
      <c r="O40" s="124">
        <f t="shared" si="1"/>
        <v>76.375</v>
      </c>
      <c r="P40" s="125"/>
    </row>
    <row r="41" spans="1:16" ht="54" customHeight="1" x14ac:dyDescent="0.25">
      <c r="A41" s="126" t="s">
        <v>124</v>
      </c>
      <c r="B41" s="116" t="s">
        <v>135</v>
      </c>
      <c r="C41" s="117">
        <v>0</v>
      </c>
      <c r="D41" s="117"/>
      <c r="E41" s="118"/>
      <c r="F41" s="119">
        <v>24993.3</v>
      </c>
      <c r="G41" s="119">
        <v>24113</v>
      </c>
      <c r="H41" s="120">
        <f t="shared" si="14"/>
        <v>96.477856065425541</v>
      </c>
      <c r="I41" s="121">
        <f t="shared" si="3"/>
        <v>24993.3</v>
      </c>
      <c r="J41" s="122"/>
      <c r="K41" s="123">
        <f t="shared" si="13"/>
        <v>24993.3</v>
      </c>
      <c r="L41" s="121">
        <f t="shared" si="5"/>
        <v>24113</v>
      </c>
      <c r="M41" s="122"/>
      <c r="N41" s="123">
        <f t="shared" si="6"/>
        <v>24113</v>
      </c>
      <c r="O41" s="124">
        <f t="shared" si="1"/>
        <v>96.477856065425541</v>
      </c>
      <c r="P41" s="125"/>
    </row>
    <row r="42" spans="1:16" ht="33" customHeight="1" x14ac:dyDescent="0.25">
      <c r="A42" s="126" t="s">
        <v>124</v>
      </c>
      <c r="B42" s="116" t="s">
        <v>136</v>
      </c>
      <c r="C42" s="117"/>
      <c r="D42" s="117"/>
      <c r="E42" s="117"/>
      <c r="F42" s="119">
        <v>8858.6</v>
      </c>
      <c r="G42" s="119">
        <v>7899.4</v>
      </c>
      <c r="H42" s="120">
        <f t="shared" si="14"/>
        <v>89.172103944189814</v>
      </c>
      <c r="I42" s="121">
        <f t="shared" si="3"/>
        <v>8858.6</v>
      </c>
      <c r="J42" s="122"/>
      <c r="K42" s="123">
        <f t="shared" si="13"/>
        <v>8858.6</v>
      </c>
      <c r="L42" s="121">
        <f t="shared" si="5"/>
        <v>7899.4</v>
      </c>
      <c r="M42" s="122"/>
      <c r="N42" s="123">
        <f t="shared" si="6"/>
        <v>7899.4</v>
      </c>
      <c r="O42" s="124">
        <f t="shared" si="1"/>
        <v>89.172103944189814</v>
      </c>
      <c r="P42" s="125"/>
    </row>
    <row r="43" spans="1:16" ht="47.25" customHeight="1" x14ac:dyDescent="0.25">
      <c r="A43" s="126" t="s">
        <v>124</v>
      </c>
      <c r="B43" s="116" t="s">
        <v>137</v>
      </c>
      <c r="C43" s="117"/>
      <c r="D43" s="117"/>
      <c r="E43" s="118"/>
      <c r="F43" s="119">
        <v>15285.9</v>
      </c>
      <c r="G43" s="119">
        <v>13688.9</v>
      </c>
      <c r="H43" s="120">
        <f t="shared" si="14"/>
        <v>89.552463381286017</v>
      </c>
      <c r="I43" s="121">
        <f t="shared" si="3"/>
        <v>15285.9</v>
      </c>
      <c r="J43" s="122"/>
      <c r="K43" s="123">
        <f t="shared" si="13"/>
        <v>15285.9</v>
      </c>
      <c r="L43" s="121">
        <f t="shared" si="5"/>
        <v>13688.9</v>
      </c>
      <c r="M43" s="122"/>
      <c r="N43" s="123">
        <f t="shared" si="6"/>
        <v>13688.9</v>
      </c>
      <c r="O43" s="124">
        <f t="shared" si="1"/>
        <v>89.552463381286017</v>
      </c>
      <c r="P43" s="125"/>
    </row>
    <row r="44" spans="1:16" ht="19.5" customHeight="1" x14ac:dyDescent="0.25">
      <c r="A44" s="115" t="s">
        <v>138</v>
      </c>
      <c r="B44" s="116" t="s">
        <v>139</v>
      </c>
      <c r="C44" s="117">
        <v>6255.9</v>
      </c>
      <c r="D44" s="117">
        <v>5842.7</v>
      </c>
      <c r="E44" s="118">
        <f t="shared" si="10"/>
        <v>93.395035086877982</v>
      </c>
      <c r="F44" s="119">
        <v>5949.9</v>
      </c>
      <c r="G44" s="119">
        <v>5839.5</v>
      </c>
      <c r="H44" s="119">
        <f t="shared" si="14"/>
        <v>98.144506630363537</v>
      </c>
      <c r="I44" s="121">
        <f t="shared" si="3"/>
        <v>12205.8</v>
      </c>
      <c r="J44" s="122"/>
      <c r="K44" s="123">
        <f t="shared" si="13"/>
        <v>12205.8</v>
      </c>
      <c r="L44" s="121">
        <f t="shared" si="5"/>
        <v>11682.2</v>
      </c>
      <c r="M44" s="122"/>
      <c r="N44" s="123">
        <f t="shared" si="6"/>
        <v>11682.2</v>
      </c>
      <c r="O44" s="124">
        <f t="shared" si="1"/>
        <v>95.710236117255747</v>
      </c>
      <c r="P44" s="125"/>
    </row>
    <row r="45" spans="1:16" ht="52.5" customHeight="1" x14ac:dyDescent="0.25">
      <c r="A45" s="115" t="s">
        <v>140</v>
      </c>
      <c r="B45" s="135" t="s">
        <v>141</v>
      </c>
      <c r="C45" s="117">
        <v>2975.7</v>
      </c>
      <c r="D45" s="117">
        <v>2963.5</v>
      </c>
      <c r="E45" s="117">
        <f t="shared" si="10"/>
        <v>99.590012434049129</v>
      </c>
      <c r="F45" s="119">
        <v>798</v>
      </c>
      <c r="G45" s="119">
        <v>786</v>
      </c>
      <c r="H45" s="119">
        <f t="shared" si="14"/>
        <v>98.496240601503757</v>
      </c>
      <c r="I45" s="121">
        <f t="shared" si="3"/>
        <v>3773.7</v>
      </c>
      <c r="J45" s="122">
        <v>1100.5</v>
      </c>
      <c r="K45" s="123">
        <f>I45-J45</f>
        <v>2673.2</v>
      </c>
      <c r="L45" s="121">
        <f t="shared" si="5"/>
        <v>3749.5</v>
      </c>
      <c r="M45" s="122">
        <v>1088.5</v>
      </c>
      <c r="N45" s="123">
        <f t="shared" si="6"/>
        <v>2661</v>
      </c>
      <c r="O45" s="124">
        <f t="shared" si="1"/>
        <v>99.543618135567868</v>
      </c>
      <c r="P45" s="125"/>
    </row>
    <row r="46" spans="1:16" ht="31.5" customHeight="1" x14ac:dyDescent="0.25">
      <c r="A46" s="115" t="s">
        <v>140</v>
      </c>
      <c r="B46" s="135" t="s">
        <v>142</v>
      </c>
      <c r="C46" s="117">
        <v>4871.1000000000004</v>
      </c>
      <c r="D46" s="117">
        <v>4870.7</v>
      </c>
      <c r="E46" s="117">
        <f t="shared" si="10"/>
        <v>99.991788302436817</v>
      </c>
      <c r="F46" s="119">
        <v>302.5</v>
      </c>
      <c r="G46" s="119">
        <v>302.5</v>
      </c>
      <c r="H46" s="119">
        <f t="shared" si="14"/>
        <v>100</v>
      </c>
      <c r="I46" s="121">
        <f t="shared" si="3"/>
        <v>5173.6000000000004</v>
      </c>
      <c r="J46" s="122"/>
      <c r="K46" s="123">
        <f t="shared" si="13"/>
        <v>5173.6000000000004</v>
      </c>
      <c r="L46" s="121">
        <f t="shared" si="5"/>
        <v>5173.2</v>
      </c>
      <c r="M46" s="122"/>
      <c r="N46" s="123">
        <f t="shared" si="6"/>
        <v>5173.2</v>
      </c>
      <c r="O46" s="124">
        <f t="shared" si="1"/>
        <v>99.992268439771138</v>
      </c>
      <c r="P46" s="125"/>
    </row>
    <row r="47" spans="1:16" ht="66" customHeight="1" x14ac:dyDescent="0.25">
      <c r="A47" s="115" t="s">
        <v>140</v>
      </c>
      <c r="B47" s="135" t="s">
        <v>143</v>
      </c>
      <c r="C47" s="117">
        <v>974.1</v>
      </c>
      <c r="D47" s="119">
        <v>974.1</v>
      </c>
      <c r="E47" s="118">
        <f t="shared" si="10"/>
        <v>100</v>
      </c>
      <c r="F47" s="119">
        <v>0</v>
      </c>
      <c r="G47" s="119"/>
      <c r="H47" s="119" t="e">
        <f t="shared" si="14"/>
        <v>#DIV/0!</v>
      </c>
      <c r="I47" s="121">
        <f t="shared" si="3"/>
        <v>974.1</v>
      </c>
      <c r="J47" s="122"/>
      <c r="K47" s="123">
        <f t="shared" si="13"/>
        <v>974.1</v>
      </c>
      <c r="L47" s="121">
        <f t="shared" si="5"/>
        <v>974.1</v>
      </c>
      <c r="M47" s="122"/>
      <c r="N47" s="123">
        <f t="shared" si="6"/>
        <v>974.1</v>
      </c>
      <c r="O47" s="124">
        <f t="shared" si="1"/>
        <v>100</v>
      </c>
      <c r="P47" s="125"/>
    </row>
    <row r="48" spans="1:16" ht="79.5" customHeight="1" x14ac:dyDescent="0.25">
      <c r="A48" s="126" t="s">
        <v>140</v>
      </c>
      <c r="B48" s="135" t="s">
        <v>144</v>
      </c>
      <c r="C48" s="117">
        <f>4382.7+601.8+381.1</f>
        <v>5365.6</v>
      </c>
      <c r="D48" s="119">
        <v>5365.4</v>
      </c>
      <c r="E48" s="117">
        <f t="shared" si="10"/>
        <v>99.996272551066028</v>
      </c>
      <c r="F48" s="119"/>
      <c r="G48" s="119"/>
      <c r="H48" s="119" t="e">
        <f t="shared" si="14"/>
        <v>#DIV/0!</v>
      </c>
      <c r="I48" s="121">
        <f t="shared" si="3"/>
        <v>5365.6</v>
      </c>
      <c r="J48" s="122"/>
      <c r="K48" s="123">
        <f t="shared" si="13"/>
        <v>5365.6</v>
      </c>
      <c r="L48" s="121">
        <f t="shared" si="5"/>
        <v>5365.4</v>
      </c>
      <c r="M48" s="122"/>
      <c r="N48" s="123">
        <f t="shared" si="6"/>
        <v>5365.4</v>
      </c>
      <c r="O48" s="124">
        <f t="shared" si="1"/>
        <v>99.996272551066028</v>
      </c>
      <c r="P48" s="125"/>
    </row>
    <row r="49" spans="1:16" ht="38.25" customHeight="1" x14ac:dyDescent="0.25">
      <c r="A49" s="126" t="s">
        <v>140</v>
      </c>
      <c r="B49" s="135" t="s">
        <v>145</v>
      </c>
      <c r="C49" s="117">
        <v>1546.5</v>
      </c>
      <c r="D49" s="119">
        <v>1546.5</v>
      </c>
      <c r="E49" s="117">
        <f t="shared" si="10"/>
        <v>100</v>
      </c>
      <c r="F49" s="119">
        <v>0</v>
      </c>
      <c r="G49" s="119"/>
      <c r="H49" s="119" t="e">
        <f t="shared" si="14"/>
        <v>#DIV/0!</v>
      </c>
      <c r="I49" s="121">
        <f t="shared" si="3"/>
        <v>1546.5</v>
      </c>
      <c r="J49" s="122"/>
      <c r="K49" s="123">
        <f t="shared" si="13"/>
        <v>1546.5</v>
      </c>
      <c r="L49" s="121">
        <f t="shared" si="5"/>
        <v>1546.5</v>
      </c>
      <c r="M49" s="122"/>
      <c r="N49" s="123">
        <f t="shared" si="6"/>
        <v>1546.5</v>
      </c>
      <c r="O49" s="124">
        <f t="shared" si="1"/>
        <v>100</v>
      </c>
      <c r="P49" s="125"/>
    </row>
    <row r="50" spans="1:16" ht="63" customHeight="1" x14ac:dyDescent="0.25">
      <c r="A50" s="126" t="s">
        <v>140</v>
      </c>
      <c r="B50" s="135" t="s">
        <v>146</v>
      </c>
      <c r="C50" s="117">
        <v>3319.5</v>
      </c>
      <c r="D50" s="119">
        <v>3319.5</v>
      </c>
      <c r="E50" s="117">
        <f t="shared" si="10"/>
        <v>100</v>
      </c>
      <c r="F50" s="119"/>
      <c r="G50" s="119"/>
      <c r="H50" s="119" t="e">
        <f t="shared" si="14"/>
        <v>#DIV/0!</v>
      </c>
      <c r="I50" s="121">
        <f t="shared" si="3"/>
        <v>3319.5</v>
      </c>
      <c r="J50" s="122"/>
      <c r="K50" s="123">
        <f t="shared" si="13"/>
        <v>3319.5</v>
      </c>
      <c r="L50" s="121">
        <f t="shared" si="5"/>
        <v>3319.5</v>
      </c>
      <c r="M50" s="122"/>
      <c r="N50" s="123">
        <f t="shared" si="6"/>
        <v>3319.5</v>
      </c>
      <c r="O50" s="124">
        <f t="shared" si="1"/>
        <v>100</v>
      </c>
      <c r="P50" s="125"/>
    </row>
    <row r="51" spans="1:16" ht="69.75" customHeight="1" x14ac:dyDescent="0.25">
      <c r="A51" s="126" t="s">
        <v>140</v>
      </c>
      <c r="B51" s="135" t="s">
        <v>147</v>
      </c>
      <c r="C51" s="117">
        <v>1597.9</v>
      </c>
      <c r="D51" s="119">
        <v>1597.9</v>
      </c>
      <c r="E51" s="117">
        <f t="shared" si="10"/>
        <v>100</v>
      </c>
      <c r="F51" s="119"/>
      <c r="G51" s="119"/>
      <c r="H51" s="119" t="e">
        <f t="shared" si="14"/>
        <v>#DIV/0!</v>
      </c>
      <c r="I51" s="121">
        <f t="shared" si="3"/>
        <v>1597.9</v>
      </c>
      <c r="J51" s="122"/>
      <c r="K51" s="123">
        <f t="shared" si="13"/>
        <v>1597.9</v>
      </c>
      <c r="L51" s="121">
        <f t="shared" si="5"/>
        <v>1597.9</v>
      </c>
      <c r="M51" s="122"/>
      <c r="N51" s="123">
        <f t="shared" si="6"/>
        <v>1597.9</v>
      </c>
      <c r="O51" s="124">
        <f t="shared" si="1"/>
        <v>100</v>
      </c>
      <c r="P51" s="125"/>
    </row>
    <row r="52" spans="1:16" ht="54.75" customHeight="1" x14ac:dyDescent="0.25">
      <c r="A52" s="126" t="s">
        <v>140</v>
      </c>
      <c r="B52" s="135" t="s">
        <v>148</v>
      </c>
      <c r="C52" s="117">
        <v>85</v>
      </c>
      <c r="D52" s="119">
        <v>51.2</v>
      </c>
      <c r="E52" s="117">
        <f>D52/C52*100</f>
        <v>60.235294117647065</v>
      </c>
      <c r="F52" s="119"/>
      <c r="G52" s="119"/>
      <c r="H52" s="119" t="e">
        <f t="shared" si="14"/>
        <v>#DIV/0!</v>
      </c>
      <c r="I52" s="121">
        <f t="shared" si="3"/>
        <v>85</v>
      </c>
      <c r="J52" s="122"/>
      <c r="K52" s="123">
        <f t="shared" si="13"/>
        <v>85</v>
      </c>
      <c r="L52" s="121">
        <f t="shared" si="5"/>
        <v>51.2</v>
      </c>
      <c r="M52" s="122"/>
      <c r="N52" s="123">
        <f t="shared" si="6"/>
        <v>51.2</v>
      </c>
      <c r="O52" s="124">
        <f t="shared" si="1"/>
        <v>60.235294117647065</v>
      </c>
      <c r="P52" s="125"/>
    </row>
    <row r="53" spans="1:16" ht="74.25" customHeight="1" x14ac:dyDescent="0.25">
      <c r="A53" s="126" t="s">
        <v>140</v>
      </c>
      <c r="B53" s="135" t="s">
        <v>149</v>
      </c>
      <c r="C53" s="117">
        <v>231.4</v>
      </c>
      <c r="D53" s="119">
        <v>231.4</v>
      </c>
      <c r="E53" s="117">
        <f>D53/C53*100</f>
        <v>100</v>
      </c>
      <c r="F53" s="119"/>
      <c r="G53" s="119"/>
      <c r="H53" s="119"/>
      <c r="I53" s="121">
        <f t="shared" si="3"/>
        <v>231.4</v>
      </c>
      <c r="J53" s="122"/>
      <c r="K53" s="123">
        <f t="shared" si="13"/>
        <v>231.4</v>
      </c>
      <c r="L53" s="121">
        <f t="shared" si="5"/>
        <v>231.4</v>
      </c>
      <c r="M53" s="122"/>
      <c r="N53" s="123">
        <f t="shared" si="6"/>
        <v>231.4</v>
      </c>
      <c r="O53" s="124">
        <f t="shared" si="1"/>
        <v>100</v>
      </c>
      <c r="P53" s="125"/>
    </row>
    <row r="54" spans="1:16" ht="35.25" customHeight="1" x14ac:dyDescent="0.25">
      <c r="A54" s="126" t="s">
        <v>140</v>
      </c>
      <c r="B54" s="135" t="s">
        <v>150</v>
      </c>
      <c r="C54" s="117">
        <v>0</v>
      </c>
      <c r="D54" s="119">
        <v>0</v>
      </c>
      <c r="E54" s="117"/>
      <c r="F54" s="119">
        <v>12</v>
      </c>
      <c r="G54" s="119"/>
      <c r="H54" s="119">
        <f t="shared" ref="H54" si="15">G54/F54*100</f>
        <v>0</v>
      </c>
      <c r="I54" s="121">
        <f t="shared" si="3"/>
        <v>12</v>
      </c>
      <c r="J54" s="122"/>
      <c r="K54" s="123">
        <f t="shared" si="13"/>
        <v>12</v>
      </c>
      <c r="L54" s="121">
        <f t="shared" si="5"/>
        <v>0</v>
      </c>
      <c r="M54" s="122"/>
      <c r="N54" s="123">
        <f t="shared" si="6"/>
        <v>0</v>
      </c>
      <c r="O54" s="124">
        <f t="shared" si="1"/>
        <v>0</v>
      </c>
      <c r="P54" s="125"/>
    </row>
    <row r="55" spans="1:16" ht="35.25" customHeight="1" x14ac:dyDescent="0.25">
      <c r="A55" s="126" t="s">
        <v>140</v>
      </c>
      <c r="B55" s="135" t="s">
        <v>151</v>
      </c>
      <c r="C55" s="117">
        <v>0</v>
      </c>
      <c r="D55" s="119">
        <v>0</v>
      </c>
      <c r="E55" s="117"/>
      <c r="F55" s="119">
        <v>118.8</v>
      </c>
      <c r="G55" s="119">
        <v>118.8</v>
      </c>
      <c r="H55" s="119">
        <f t="shared" si="14"/>
        <v>100</v>
      </c>
      <c r="I55" s="121">
        <f t="shared" si="3"/>
        <v>118.8</v>
      </c>
      <c r="J55" s="122"/>
      <c r="K55" s="123">
        <f t="shared" si="13"/>
        <v>118.8</v>
      </c>
      <c r="L55" s="121">
        <f t="shared" si="5"/>
        <v>118.8</v>
      </c>
      <c r="M55" s="122"/>
      <c r="N55" s="123">
        <f t="shared" si="6"/>
        <v>118.8</v>
      </c>
      <c r="O55" s="124">
        <f t="shared" si="1"/>
        <v>100</v>
      </c>
      <c r="P55" s="125"/>
    </row>
    <row r="56" spans="1:16" ht="27.75" customHeight="1" x14ac:dyDescent="0.25">
      <c r="A56" s="110" t="s">
        <v>152</v>
      </c>
      <c r="B56" s="111" t="s">
        <v>153</v>
      </c>
      <c r="C56" s="112">
        <f>SUM(C57:C96)</f>
        <v>932135.99999999988</v>
      </c>
      <c r="D56" s="112">
        <f>SUM(D57:D96)</f>
        <v>859907.60000000009</v>
      </c>
      <c r="E56" s="112">
        <f t="shared" si="10"/>
        <v>92.251302385059702</v>
      </c>
      <c r="F56" s="136">
        <f>SUM(F57:F96)</f>
        <v>275959.40000000002</v>
      </c>
      <c r="G56" s="136">
        <f>SUM(G57:G96)</f>
        <v>257149.09999999998</v>
      </c>
      <c r="H56" s="136">
        <f>G56/F56*100</f>
        <v>93.183671221201365</v>
      </c>
      <c r="I56" s="112">
        <f t="shared" ref="I56:N56" si="16">SUM(I57:I96)</f>
        <v>1208095.3999999999</v>
      </c>
      <c r="J56" s="112">
        <f t="shared" si="16"/>
        <v>173490.8</v>
      </c>
      <c r="K56" s="112">
        <f>SUM(K57:K96)</f>
        <v>1034604.5999999999</v>
      </c>
      <c r="L56" s="112">
        <f t="shared" si="16"/>
        <v>1117056.7</v>
      </c>
      <c r="M56" s="112">
        <f t="shared" si="16"/>
        <v>173262.4</v>
      </c>
      <c r="N56" s="112">
        <f t="shared" si="16"/>
        <v>943794.3</v>
      </c>
      <c r="O56" s="114">
        <f t="shared" si="1"/>
        <v>91.222704789829862</v>
      </c>
      <c r="P56" s="125"/>
    </row>
    <row r="57" spans="1:16" ht="66" customHeight="1" x14ac:dyDescent="0.25">
      <c r="A57" s="115" t="s">
        <v>154</v>
      </c>
      <c r="B57" s="116" t="s">
        <v>155</v>
      </c>
      <c r="C57" s="117">
        <v>460428.7</v>
      </c>
      <c r="D57" s="117">
        <v>445082.9</v>
      </c>
      <c r="E57" s="118">
        <f t="shared" si="10"/>
        <v>96.667062674416258</v>
      </c>
      <c r="F57" s="119">
        <v>0</v>
      </c>
      <c r="G57" s="119">
        <v>0</v>
      </c>
      <c r="H57" s="120">
        <v>0</v>
      </c>
      <c r="I57" s="121">
        <f t="shared" si="3"/>
        <v>460428.7</v>
      </c>
      <c r="J57" s="122"/>
      <c r="K57" s="123">
        <f t="shared" si="13"/>
        <v>460428.7</v>
      </c>
      <c r="L57" s="121">
        <f t="shared" si="5"/>
        <v>445082.9</v>
      </c>
      <c r="M57" s="122"/>
      <c r="N57" s="123">
        <f t="shared" si="6"/>
        <v>445082.9</v>
      </c>
      <c r="O57" s="124">
        <f t="shared" si="1"/>
        <v>96.667062674416258</v>
      </c>
      <c r="P57" s="125"/>
    </row>
    <row r="58" spans="1:16" ht="50.25" customHeight="1" x14ac:dyDescent="0.25">
      <c r="A58" s="115" t="s">
        <v>154</v>
      </c>
      <c r="B58" s="116" t="s">
        <v>156</v>
      </c>
      <c r="C58" s="117">
        <v>1836</v>
      </c>
      <c r="D58" s="117">
        <v>1644.2</v>
      </c>
      <c r="E58" s="118">
        <f t="shared" si="10"/>
        <v>89.553376906318078</v>
      </c>
      <c r="F58" s="119"/>
      <c r="G58" s="119"/>
      <c r="H58" s="120">
        <v>0</v>
      </c>
      <c r="I58" s="121">
        <f t="shared" si="3"/>
        <v>1836</v>
      </c>
      <c r="J58" s="122"/>
      <c r="K58" s="123">
        <f t="shared" si="13"/>
        <v>1836</v>
      </c>
      <c r="L58" s="121">
        <f t="shared" si="5"/>
        <v>1644.2</v>
      </c>
      <c r="M58" s="122"/>
      <c r="N58" s="123">
        <f t="shared" si="6"/>
        <v>1644.2</v>
      </c>
      <c r="O58" s="124">
        <f t="shared" si="1"/>
        <v>89.553376906318078</v>
      </c>
      <c r="P58" s="125"/>
    </row>
    <row r="59" spans="1:16" ht="38.25" customHeight="1" x14ac:dyDescent="0.25">
      <c r="A59" s="115" t="s">
        <v>154</v>
      </c>
      <c r="B59" s="116" t="s">
        <v>157</v>
      </c>
      <c r="C59" s="117">
        <v>0</v>
      </c>
      <c r="D59" s="117">
        <v>0</v>
      </c>
      <c r="E59" s="118"/>
      <c r="F59" s="119"/>
      <c r="G59" s="119"/>
      <c r="H59" s="120">
        <v>0</v>
      </c>
      <c r="I59" s="121">
        <f t="shared" si="3"/>
        <v>0</v>
      </c>
      <c r="J59" s="122"/>
      <c r="K59" s="123">
        <f t="shared" si="13"/>
        <v>0</v>
      </c>
      <c r="L59" s="121">
        <f t="shared" si="5"/>
        <v>0</v>
      </c>
      <c r="M59" s="122"/>
      <c r="N59" s="123">
        <f t="shared" si="6"/>
        <v>0</v>
      </c>
      <c r="O59" s="124"/>
      <c r="P59" s="125"/>
    </row>
    <row r="60" spans="1:16" ht="36" customHeight="1" x14ac:dyDescent="0.25">
      <c r="A60" s="115" t="s">
        <v>154</v>
      </c>
      <c r="B60" s="116" t="s">
        <v>158</v>
      </c>
      <c r="C60" s="117"/>
      <c r="D60" s="117"/>
      <c r="E60" s="118"/>
      <c r="F60" s="119"/>
      <c r="G60" s="119"/>
      <c r="H60" s="120">
        <v>0</v>
      </c>
      <c r="I60" s="121">
        <f t="shared" si="3"/>
        <v>0</v>
      </c>
      <c r="J60" s="122"/>
      <c r="K60" s="123">
        <f t="shared" si="13"/>
        <v>0</v>
      </c>
      <c r="L60" s="121">
        <f t="shared" si="5"/>
        <v>0</v>
      </c>
      <c r="M60" s="122"/>
      <c r="N60" s="123">
        <f t="shared" si="6"/>
        <v>0</v>
      </c>
      <c r="O60" s="124"/>
      <c r="P60" s="125"/>
    </row>
    <row r="61" spans="1:16" ht="48.75" customHeight="1" x14ac:dyDescent="0.25">
      <c r="A61" s="115" t="s">
        <v>154</v>
      </c>
      <c r="B61" s="116" t="s">
        <v>159</v>
      </c>
      <c r="C61" s="117"/>
      <c r="D61" s="117"/>
      <c r="E61" s="118"/>
      <c r="F61" s="119"/>
      <c r="G61" s="119"/>
      <c r="H61" s="120">
        <v>0</v>
      </c>
      <c r="I61" s="121">
        <f t="shared" si="3"/>
        <v>0</v>
      </c>
      <c r="J61" s="122"/>
      <c r="K61" s="123">
        <f t="shared" si="13"/>
        <v>0</v>
      </c>
      <c r="L61" s="121">
        <f t="shared" si="5"/>
        <v>0</v>
      </c>
      <c r="M61" s="122"/>
      <c r="N61" s="123">
        <f t="shared" si="6"/>
        <v>0</v>
      </c>
      <c r="O61" s="124"/>
      <c r="P61" s="125"/>
    </row>
    <row r="62" spans="1:16" ht="87" customHeight="1" x14ac:dyDescent="0.25">
      <c r="A62" s="115" t="s">
        <v>154</v>
      </c>
      <c r="B62" s="116" t="s">
        <v>160</v>
      </c>
      <c r="C62" s="117">
        <v>51343.6</v>
      </c>
      <c r="D62" s="117">
        <v>51343.6</v>
      </c>
      <c r="E62" s="118">
        <f t="shared" si="10"/>
        <v>100</v>
      </c>
      <c r="F62" s="119"/>
      <c r="G62" s="119"/>
      <c r="H62" s="120">
        <v>0</v>
      </c>
      <c r="I62" s="121">
        <f t="shared" si="3"/>
        <v>51343.6</v>
      </c>
      <c r="J62" s="122"/>
      <c r="K62" s="123">
        <f t="shared" si="13"/>
        <v>51343.6</v>
      </c>
      <c r="L62" s="121">
        <f t="shared" si="5"/>
        <v>51343.6</v>
      </c>
      <c r="M62" s="122"/>
      <c r="N62" s="123">
        <f t="shared" si="6"/>
        <v>51343.6</v>
      </c>
      <c r="O62" s="124">
        <f t="shared" si="1"/>
        <v>100</v>
      </c>
      <c r="P62" s="125"/>
    </row>
    <row r="63" spans="1:16" ht="73.900000000000006" customHeight="1" x14ac:dyDescent="0.25">
      <c r="A63" s="115" t="s">
        <v>154</v>
      </c>
      <c r="B63" s="116" t="s">
        <v>161</v>
      </c>
      <c r="C63" s="117">
        <v>7684.9</v>
      </c>
      <c r="D63" s="117">
        <v>7684.9</v>
      </c>
      <c r="E63" s="118">
        <f t="shared" si="10"/>
        <v>100</v>
      </c>
      <c r="F63" s="119"/>
      <c r="G63" s="119"/>
      <c r="H63" s="120">
        <v>0</v>
      </c>
      <c r="I63" s="121">
        <f t="shared" si="3"/>
        <v>7684.9</v>
      </c>
      <c r="J63" s="122"/>
      <c r="K63" s="123">
        <f t="shared" si="13"/>
        <v>7684.9</v>
      </c>
      <c r="L63" s="121">
        <f t="shared" si="5"/>
        <v>7684.9</v>
      </c>
      <c r="M63" s="122"/>
      <c r="N63" s="123">
        <f t="shared" si="6"/>
        <v>7684.9</v>
      </c>
      <c r="O63" s="124">
        <f t="shared" si="1"/>
        <v>100</v>
      </c>
      <c r="P63" s="125"/>
    </row>
    <row r="64" spans="1:16" ht="100.5" customHeight="1" x14ac:dyDescent="0.25">
      <c r="A64" s="115" t="s">
        <v>154</v>
      </c>
      <c r="B64" s="116" t="s">
        <v>162</v>
      </c>
      <c r="C64" s="117">
        <v>33091</v>
      </c>
      <c r="D64" s="117">
        <v>33091</v>
      </c>
      <c r="E64" s="118">
        <f t="shared" si="10"/>
        <v>100</v>
      </c>
      <c r="F64" s="119"/>
      <c r="G64" s="119"/>
      <c r="H64" s="120">
        <v>0</v>
      </c>
      <c r="I64" s="121">
        <f t="shared" si="3"/>
        <v>33091</v>
      </c>
      <c r="J64" s="122"/>
      <c r="K64" s="123">
        <f t="shared" si="13"/>
        <v>33091</v>
      </c>
      <c r="L64" s="121">
        <f t="shared" si="5"/>
        <v>33091</v>
      </c>
      <c r="M64" s="122"/>
      <c r="N64" s="123">
        <f t="shared" si="6"/>
        <v>33091</v>
      </c>
      <c r="O64" s="124">
        <f t="shared" si="1"/>
        <v>100</v>
      </c>
      <c r="P64" s="125"/>
    </row>
    <row r="65" spans="1:16" ht="48" customHeight="1" x14ac:dyDescent="0.25">
      <c r="A65" s="115" t="s">
        <v>154</v>
      </c>
      <c r="B65" s="116" t="s">
        <v>163</v>
      </c>
      <c r="C65" s="117"/>
      <c r="D65" s="117"/>
      <c r="E65" s="118"/>
      <c r="F65" s="119">
        <v>100</v>
      </c>
      <c r="G65" s="119">
        <v>100</v>
      </c>
      <c r="H65" s="120">
        <f>G65/F65*100</f>
        <v>100</v>
      </c>
      <c r="I65" s="121">
        <f t="shared" si="3"/>
        <v>100</v>
      </c>
      <c r="J65" s="122"/>
      <c r="K65" s="123">
        <f t="shared" si="13"/>
        <v>100</v>
      </c>
      <c r="L65" s="121">
        <f t="shared" si="5"/>
        <v>100</v>
      </c>
      <c r="M65" s="122"/>
      <c r="N65" s="123">
        <f t="shared" si="6"/>
        <v>100</v>
      </c>
      <c r="O65" s="124">
        <f t="shared" si="1"/>
        <v>100</v>
      </c>
      <c r="P65" s="125"/>
    </row>
    <row r="66" spans="1:16" ht="37.5" customHeight="1" x14ac:dyDescent="0.25">
      <c r="A66" s="126" t="s">
        <v>154</v>
      </c>
      <c r="B66" s="116" t="s">
        <v>164</v>
      </c>
      <c r="C66" s="117">
        <v>32762.7</v>
      </c>
      <c r="D66" s="117">
        <v>32533.7</v>
      </c>
      <c r="E66" s="118">
        <f t="shared" si="10"/>
        <v>99.301034408031086</v>
      </c>
      <c r="F66" s="119">
        <v>31189.3</v>
      </c>
      <c r="G66" s="119">
        <v>30068.5</v>
      </c>
      <c r="H66" s="120">
        <f>G66/F66*100</f>
        <v>96.406459907724766</v>
      </c>
      <c r="I66" s="121">
        <f t="shared" si="3"/>
        <v>63952</v>
      </c>
      <c r="J66" s="122">
        <v>24754.3</v>
      </c>
      <c r="K66" s="123">
        <f>I66-J66</f>
        <v>39197.699999999997</v>
      </c>
      <c r="L66" s="121">
        <f t="shared" si="5"/>
        <v>62602.2</v>
      </c>
      <c r="M66" s="122">
        <v>24553.1</v>
      </c>
      <c r="N66" s="123">
        <f t="shared" si="6"/>
        <v>38049.1</v>
      </c>
      <c r="O66" s="124">
        <f t="shared" si="1"/>
        <v>97.069726029843594</v>
      </c>
      <c r="P66" s="125"/>
    </row>
    <row r="67" spans="1:16" ht="138.75" customHeight="1" x14ac:dyDescent="0.25">
      <c r="A67" s="133" t="s">
        <v>165</v>
      </c>
      <c r="B67" s="116" t="s">
        <v>166</v>
      </c>
      <c r="C67" s="117">
        <v>57218.7</v>
      </c>
      <c r="D67" s="117">
        <v>57195.9</v>
      </c>
      <c r="E67" s="118">
        <f t="shared" si="10"/>
        <v>99.960152887080639</v>
      </c>
      <c r="F67" s="119"/>
      <c r="G67" s="119"/>
      <c r="H67" s="120" t="e">
        <f>G67/F67*100</f>
        <v>#DIV/0!</v>
      </c>
      <c r="I67" s="121">
        <f t="shared" si="3"/>
        <v>57218.7</v>
      </c>
      <c r="J67" s="122"/>
      <c r="K67" s="123">
        <f t="shared" si="13"/>
        <v>57218.7</v>
      </c>
      <c r="L67" s="121">
        <f t="shared" si="5"/>
        <v>57195.9</v>
      </c>
      <c r="M67" s="122"/>
      <c r="N67" s="123">
        <f t="shared" si="6"/>
        <v>57195.9</v>
      </c>
      <c r="O67" s="124">
        <f t="shared" si="1"/>
        <v>99.960152887080639</v>
      </c>
      <c r="P67" s="125"/>
    </row>
    <row r="68" spans="1:16" ht="156" customHeight="1" x14ac:dyDescent="0.25">
      <c r="A68" s="133" t="s">
        <v>165</v>
      </c>
      <c r="B68" s="116" t="s">
        <v>167</v>
      </c>
      <c r="C68" s="117">
        <v>7755.9</v>
      </c>
      <c r="D68" s="117">
        <v>7755.9</v>
      </c>
      <c r="E68" s="118">
        <f t="shared" si="10"/>
        <v>100</v>
      </c>
      <c r="F68" s="119">
        <v>5977.7</v>
      </c>
      <c r="G68" s="119">
        <v>5977.7</v>
      </c>
      <c r="H68" s="120">
        <f>G68/F68*100</f>
        <v>100</v>
      </c>
      <c r="I68" s="121">
        <f t="shared" si="3"/>
        <v>13733.599999999999</v>
      </c>
      <c r="J68" s="122">
        <v>5977.7</v>
      </c>
      <c r="K68" s="123">
        <f>I68-J68</f>
        <v>7755.8999999999987</v>
      </c>
      <c r="L68" s="121">
        <f t="shared" si="5"/>
        <v>13733.599999999999</v>
      </c>
      <c r="M68" s="122">
        <v>5977.7</v>
      </c>
      <c r="N68" s="123">
        <f t="shared" si="6"/>
        <v>7755.8999999999987</v>
      </c>
      <c r="O68" s="124">
        <f t="shared" si="1"/>
        <v>100</v>
      </c>
      <c r="P68" s="125"/>
    </row>
    <row r="69" spans="1:16" ht="131.25" customHeight="1" x14ac:dyDescent="0.25">
      <c r="A69" s="115" t="s">
        <v>165</v>
      </c>
      <c r="B69" s="116" t="s">
        <v>168</v>
      </c>
      <c r="C69" s="117">
        <v>15209</v>
      </c>
      <c r="D69" s="117">
        <v>15209</v>
      </c>
      <c r="E69" s="118">
        <f t="shared" si="10"/>
        <v>100</v>
      </c>
      <c r="F69" s="119">
        <v>15209</v>
      </c>
      <c r="G69" s="119">
        <v>15209</v>
      </c>
      <c r="H69" s="120">
        <f t="shared" ref="H69" si="17">G69/F69*100</f>
        <v>100</v>
      </c>
      <c r="I69" s="121">
        <f t="shared" si="3"/>
        <v>30418</v>
      </c>
      <c r="J69" s="122">
        <v>15209</v>
      </c>
      <c r="K69" s="123">
        <f>I69-J69</f>
        <v>15209</v>
      </c>
      <c r="L69" s="121">
        <f t="shared" si="5"/>
        <v>30418</v>
      </c>
      <c r="M69" s="122">
        <v>15209</v>
      </c>
      <c r="N69" s="123">
        <f t="shared" si="6"/>
        <v>15209</v>
      </c>
      <c r="O69" s="124">
        <f t="shared" si="1"/>
        <v>100</v>
      </c>
      <c r="P69" s="125"/>
    </row>
    <row r="70" spans="1:16" ht="87.75" customHeight="1" x14ac:dyDescent="0.25">
      <c r="A70" s="126" t="s">
        <v>165</v>
      </c>
      <c r="B70" s="116" t="s">
        <v>169</v>
      </c>
      <c r="C70" s="117">
        <v>2275.1</v>
      </c>
      <c r="D70" s="117">
        <v>2275</v>
      </c>
      <c r="E70" s="118">
        <f t="shared" si="10"/>
        <v>99.995604588809286</v>
      </c>
      <c r="F70" s="119"/>
      <c r="G70" s="119"/>
      <c r="H70" s="120"/>
      <c r="I70" s="121">
        <f t="shared" si="3"/>
        <v>2275.1</v>
      </c>
      <c r="J70" s="122"/>
      <c r="K70" s="123">
        <f t="shared" si="13"/>
        <v>2275.1</v>
      </c>
      <c r="L70" s="121">
        <f t="shared" si="5"/>
        <v>2275</v>
      </c>
      <c r="M70" s="122"/>
      <c r="N70" s="123">
        <f t="shared" si="6"/>
        <v>2275</v>
      </c>
      <c r="O70" s="124">
        <f t="shared" si="1"/>
        <v>99.995604588809286</v>
      </c>
      <c r="P70" s="125"/>
    </row>
    <row r="71" spans="1:16" ht="109.5" customHeight="1" x14ac:dyDescent="0.25">
      <c r="A71" s="126" t="s">
        <v>165</v>
      </c>
      <c r="B71" s="116" t="s">
        <v>170</v>
      </c>
      <c r="C71" s="117">
        <v>3680.9</v>
      </c>
      <c r="D71" s="117">
        <v>3412.7</v>
      </c>
      <c r="E71" s="118">
        <f t="shared" si="10"/>
        <v>92.713738487869819</v>
      </c>
      <c r="F71" s="119"/>
      <c r="G71" s="119"/>
      <c r="H71" s="120"/>
      <c r="I71" s="121">
        <f t="shared" si="3"/>
        <v>3680.9</v>
      </c>
      <c r="J71" s="122"/>
      <c r="K71" s="123">
        <f t="shared" si="13"/>
        <v>3680.9</v>
      </c>
      <c r="L71" s="121">
        <f t="shared" si="5"/>
        <v>3412.7</v>
      </c>
      <c r="M71" s="122"/>
      <c r="N71" s="123">
        <f t="shared" si="6"/>
        <v>3412.7</v>
      </c>
      <c r="O71" s="124">
        <f t="shared" si="1"/>
        <v>92.713738487869819</v>
      </c>
      <c r="P71" s="125"/>
    </row>
    <row r="72" spans="1:16" ht="188.25" customHeight="1" x14ac:dyDescent="0.25">
      <c r="A72" s="115" t="s">
        <v>165</v>
      </c>
      <c r="B72" s="116" t="s">
        <v>171</v>
      </c>
      <c r="C72" s="117">
        <v>18291.900000000001</v>
      </c>
      <c r="D72" s="117">
        <v>18291.900000000001</v>
      </c>
      <c r="E72" s="118">
        <f>D72/C72*100</f>
        <v>100</v>
      </c>
      <c r="F72" s="119"/>
      <c r="G72" s="119"/>
      <c r="H72" s="120"/>
      <c r="I72" s="121">
        <f t="shared" si="3"/>
        <v>18291.900000000001</v>
      </c>
      <c r="J72" s="122"/>
      <c r="K72" s="123">
        <f t="shared" si="13"/>
        <v>18291.900000000001</v>
      </c>
      <c r="L72" s="121">
        <f t="shared" si="5"/>
        <v>18291.900000000001</v>
      </c>
      <c r="M72" s="122"/>
      <c r="N72" s="123">
        <f t="shared" si="6"/>
        <v>18291.900000000001</v>
      </c>
      <c r="O72" s="124">
        <f>N72/K72*100</f>
        <v>100</v>
      </c>
      <c r="P72" s="125"/>
    </row>
    <row r="73" spans="1:16" ht="137.25" customHeight="1" x14ac:dyDescent="0.25">
      <c r="A73" s="126" t="s">
        <v>165</v>
      </c>
      <c r="B73" s="135" t="s">
        <v>172</v>
      </c>
      <c r="C73" s="117">
        <v>147325.79999999999</v>
      </c>
      <c r="D73" s="117">
        <v>105280.3</v>
      </c>
      <c r="E73" s="118">
        <f t="shared" ref="E73:E80" si="18">D73/C73*100</f>
        <v>71.460871076213408</v>
      </c>
      <c r="F73" s="119">
        <v>37866.300000000003</v>
      </c>
      <c r="G73" s="119">
        <v>37866.300000000003</v>
      </c>
      <c r="H73" s="120">
        <f>G73/F73*100</f>
        <v>100</v>
      </c>
      <c r="I73" s="121">
        <f t="shared" si="3"/>
        <v>185192.09999999998</v>
      </c>
      <c r="J73" s="122">
        <v>37866.300000000003</v>
      </c>
      <c r="K73" s="123">
        <f t="shared" si="13"/>
        <v>147325.79999999999</v>
      </c>
      <c r="L73" s="121">
        <f>D73+G73</f>
        <v>143146.6</v>
      </c>
      <c r="M73" s="122">
        <v>37866.300000000003</v>
      </c>
      <c r="N73" s="123">
        <f>L73-M73</f>
        <v>105280.3</v>
      </c>
      <c r="O73" s="124">
        <f t="shared" si="1"/>
        <v>71.460871076213408</v>
      </c>
      <c r="P73" s="125"/>
    </row>
    <row r="74" spans="1:16" ht="69.75" hidden="1" customHeight="1" x14ac:dyDescent="0.25">
      <c r="A74" s="126" t="s">
        <v>165</v>
      </c>
      <c r="B74" s="135" t="s">
        <v>173</v>
      </c>
      <c r="C74" s="117"/>
      <c r="D74" s="117"/>
      <c r="E74" s="118"/>
      <c r="F74" s="119"/>
      <c r="G74" s="119"/>
      <c r="H74" s="120"/>
      <c r="I74" s="121">
        <f t="shared" si="3"/>
        <v>0</v>
      </c>
      <c r="J74" s="122"/>
      <c r="K74" s="123">
        <f t="shared" si="13"/>
        <v>0</v>
      </c>
      <c r="L74" s="121">
        <f t="shared" si="5"/>
        <v>0</v>
      </c>
      <c r="M74" s="122"/>
      <c r="N74" s="123">
        <f t="shared" si="6"/>
        <v>0</v>
      </c>
      <c r="O74" s="124"/>
      <c r="P74" s="125"/>
    </row>
    <row r="75" spans="1:16" ht="30" hidden="1" x14ac:dyDescent="0.25">
      <c r="A75" s="126" t="s">
        <v>165</v>
      </c>
      <c r="B75" s="135" t="s">
        <v>174</v>
      </c>
      <c r="C75" s="117"/>
      <c r="D75" s="117"/>
      <c r="E75" s="118"/>
      <c r="F75" s="119"/>
      <c r="G75" s="119"/>
      <c r="H75" s="120"/>
      <c r="I75" s="121">
        <f t="shared" si="3"/>
        <v>0</v>
      </c>
      <c r="J75" s="122"/>
      <c r="K75" s="123">
        <f t="shared" si="13"/>
        <v>0</v>
      </c>
      <c r="L75" s="121">
        <f t="shared" si="5"/>
        <v>0</v>
      </c>
      <c r="M75" s="122"/>
      <c r="N75" s="123">
        <f t="shared" si="6"/>
        <v>0</v>
      </c>
      <c r="O75" s="124"/>
      <c r="P75" s="125"/>
    </row>
    <row r="76" spans="1:16" ht="45" x14ac:dyDescent="0.25">
      <c r="A76" s="126" t="s">
        <v>165</v>
      </c>
      <c r="B76" s="135" t="s">
        <v>175</v>
      </c>
      <c r="C76" s="117"/>
      <c r="D76" s="117"/>
      <c r="E76" s="118"/>
      <c r="F76" s="119">
        <v>50</v>
      </c>
      <c r="G76" s="119">
        <v>50</v>
      </c>
      <c r="H76" s="120">
        <f>G76/F76*100</f>
        <v>100</v>
      </c>
      <c r="I76" s="121">
        <f t="shared" si="3"/>
        <v>50</v>
      </c>
      <c r="J76" s="122"/>
      <c r="K76" s="123">
        <f t="shared" si="13"/>
        <v>50</v>
      </c>
      <c r="L76" s="121">
        <f t="shared" si="5"/>
        <v>50</v>
      </c>
      <c r="M76" s="122"/>
      <c r="N76" s="123">
        <f t="shared" si="6"/>
        <v>50</v>
      </c>
      <c r="O76" s="124">
        <f>N76/K76*100</f>
        <v>100</v>
      </c>
      <c r="P76" s="125"/>
    </row>
    <row r="77" spans="1:16" ht="375" hidden="1" x14ac:dyDescent="0.25">
      <c r="A77" s="126" t="s">
        <v>165</v>
      </c>
      <c r="B77" s="135" t="s">
        <v>176</v>
      </c>
      <c r="C77" s="117"/>
      <c r="D77" s="117"/>
      <c r="E77" s="118"/>
      <c r="F77" s="119"/>
      <c r="G77" s="119"/>
      <c r="H77" s="120"/>
      <c r="I77" s="121">
        <f t="shared" si="3"/>
        <v>0</v>
      </c>
      <c r="J77" s="122"/>
      <c r="K77" s="123">
        <f t="shared" si="13"/>
        <v>0</v>
      </c>
      <c r="L77" s="121">
        <f t="shared" si="5"/>
        <v>0</v>
      </c>
      <c r="M77" s="122"/>
      <c r="N77" s="123">
        <f t="shared" si="6"/>
        <v>0</v>
      </c>
      <c r="O77" s="124"/>
      <c r="P77" s="125"/>
    </row>
    <row r="78" spans="1:16" ht="60" x14ac:dyDescent="0.25">
      <c r="A78" s="126" t="s">
        <v>165</v>
      </c>
      <c r="B78" s="135" t="s">
        <v>177</v>
      </c>
      <c r="C78" s="117"/>
      <c r="D78" s="117"/>
      <c r="E78" s="118"/>
      <c r="F78" s="119">
        <v>13675.5</v>
      </c>
      <c r="G78" s="119">
        <v>13675.5</v>
      </c>
      <c r="H78" s="120">
        <f>G78/F78*100</f>
        <v>100</v>
      </c>
      <c r="I78" s="121">
        <f t="shared" si="3"/>
        <v>13675.5</v>
      </c>
      <c r="J78" s="122"/>
      <c r="K78" s="123">
        <f t="shared" si="13"/>
        <v>13675.5</v>
      </c>
      <c r="L78" s="121">
        <f t="shared" si="5"/>
        <v>13675.5</v>
      </c>
      <c r="M78" s="122"/>
      <c r="N78" s="123">
        <f t="shared" si="6"/>
        <v>13675.5</v>
      </c>
      <c r="O78" s="137">
        <f t="shared" si="1"/>
        <v>100</v>
      </c>
      <c r="P78" s="125"/>
    </row>
    <row r="79" spans="1:16" ht="20.25" customHeight="1" x14ac:dyDescent="0.25">
      <c r="A79" s="126" t="s">
        <v>165</v>
      </c>
      <c r="B79" s="135" t="s">
        <v>178</v>
      </c>
      <c r="C79" s="117"/>
      <c r="D79" s="117"/>
      <c r="E79" s="118"/>
      <c r="F79" s="119">
        <v>23018.6</v>
      </c>
      <c r="G79" s="119">
        <v>12101.9</v>
      </c>
      <c r="H79" s="120">
        <f>G79/F79*100</f>
        <v>52.574439800856695</v>
      </c>
      <c r="I79" s="121">
        <f t="shared" si="3"/>
        <v>23018.6</v>
      </c>
      <c r="J79" s="122"/>
      <c r="K79" s="123">
        <f t="shared" si="13"/>
        <v>23018.6</v>
      </c>
      <c r="L79" s="121">
        <f t="shared" si="5"/>
        <v>12101.9</v>
      </c>
      <c r="M79" s="122"/>
      <c r="N79" s="123">
        <f t="shared" si="6"/>
        <v>12101.9</v>
      </c>
      <c r="O79" s="124">
        <f t="shared" si="1"/>
        <v>52.574439800856695</v>
      </c>
      <c r="P79" s="125"/>
    </row>
    <row r="80" spans="1:16" ht="36.75" customHeight="1" x14ac:dyDescent="0.25">
      <c r="A80" s="126" t="s">
        <v>165</v>
      </c>
      <c r="B80" s="135" t="s">
        <v>179</v>
      </c>
      <c r="C80" s="117">
        <v>5774.7</v>
      </c>
      <c r="D80" s="117">
        <v>4301.7</v>
      </c>
      <c r="E80" s="118">
        <f t="shared" si="18"/>
        <v>74.492181412021409</v>
      </c>
      <c r="F80" s="119"/>
      <c r="G80" s="119"/>
      <c r="H80" s="120"/>
      <c r="I80" s="121">
        <f t="shared" si="3"/>
        <v>5774.7</v>
      </c>
      <c r="J80" s="122"/>
      <c r="K80" s="123">
        <f t="shared" si="13"/>
        <v>5774.7</v>
      </c>
      <c r="L80" s="121">
        <f t="shared" si="5"/>
        <v>4301.7</v>
      </c>
      <c r="M80" s="122"/>
      <c r="N80" s="123">
        <f t="shared" si="6"/>
        <v>4301.7</v>
      </c>
      <c r="O80" s="124">
        <f t="shared" si="1"/>
        <v>74.492181412021409</v>
      </c>
      <c r="P80" s="125"/>
    </row>
    <row r="81" spans="1:16" ht="75" x14ac:dyDescent="0.25">
      <c r="A81" s="126" t="s">
        <v>165</v>
      </c>
      <c r="B81" s="135" t="s">
        <v>180</v>
      </c>
      <c r="C81" s="117"/>
      <c r="D81" s="117"/>
      <c r="E81" s="118"/>
      <c r="F81" s="119">
        <v>14898</v>
      </c>
      <c r="G81" s="119">
        <v>14898</v>
      </c>
      <c r="H81" s="120">
        <f>G81/F81*100</f>
        <v>100</v>
      </c>
      <c r="I81" s="121">
        <f t="shared" si="3"/>
        <v>14898</v>
      </c>
      <c r="J81" s="122">
        <v>14898</v>
      </c>
      <c r="K81" s="123">
        <f>I81-J81</f>
        <v>0</v>
      </c>
      <c r="L81" s="121">
        <f t="shared" si="5"/>
        <v>14898</v>
      </c>
      <c r="M81" s="122">
        <v>14898</v>
      </c>
      <c r="N81" s="123">
        <f t="shared" si="6"/>
        <v>0</v>
      </c>
      <c r="O81" s="124"/>
      <c r="P81" s="125"/>
    </row>
    <row r="82" spans="1:16" ht="409.5" hidden="1" x14ac:dyDescent="0.25">
      <c r="A82" s="126" t="s">
        <v>181</v>
      </c>
      <c r="B82" s="116" t="s">
        <v>182</v>
      </c>
      <c r="C82" s="117"/>
      <c r="D82" s="117"/>
      <c r="E82" s="118"/>
      <c r="F82" s="117"/>
      <c r="G82" s="119"/>
      <c r="H82" s="120"/>
      <c r="I82" s="121">
        <f t="shared" si="3"/>
        <v>0</v>
      </c>
      <c r="J82" s="122"/>
      <c r="K82" s="123">
        <f t="shared" si="13"/>
        <v>0</v>
      </c>
      <c r="L82" s="121">
        <f t="shared" si="5"/>
        <v>0</v>
      </c>
      <c r="M82" s="122"/>
      <c r="N82" s="123">
        <f t="shared" si="6"/>
        <v>0</v>
      </c>
      <c r="O82" s="124"/>
      <c r="P82" s="125"/>
    </row>
    <row r="83" spans="1:16" ht="85.5" customHeight="1" x14ac:dyDescent="0.25">
      <c r="A83" s="138" t="s">
        <v>181</v>
      </c>
      <c r="B83" s="116" t="s">
        <v>183</v>
      </c>
      <c r="C83" s="117">
        <v>3104.7</v>
      </c>
      <c r="D83" s="117">
        <v>3101.5</v>
      </c>
      <c r="E83" s="118">
        <f t="shared" si="10"/>
        <v>99.896930460269914</v>
      </c>
      <c r="F83" s="117">
        <v>3104.7</v>
      </c>
      <c r="G83" s="119">
        <v>3101.5</v>
      </c>
      <c r="H83" s="120">
        <f>G83/F83*100</f>
        <v>99.896930460269914</v>
      </c>
      <c r="I83" s="121">
        <f t="shared" ref="I83:I141" si="19">C83+F83</f>
        <v>6209.4</v>
      </c>
      <c r="J83" s="122">
        <v>3104.7</v>
      </c>
      <c r="K83" s="123">
        <f t="shared" si="13"/>
        <v>3104.7</v>
      </c>
      <c r="L83" s="121">
        <f t="shared" ref="L83:L141" si="20">D83+G83</f>
        <v>6203</v>
      </c>
      <c r="M83" s="122">
        <v>3101.5</v>
      </c>
      <c r="N83" s="123">
        <f t="shared" ref="N83:N141" si="21">L83-M83</f>
        <v>3101.5</v>
      </c>
      <c r="O83" s="124">
        <f t="shared" si="1"/>
        <v>99.896930460269914</v>
      </c>
      <c r="P83" s="125"/>
    </row>
    <row r="84" spans="1:16" ht="240" hidden="1" x14ac:dyDescent="0.25">
      <c r="A84" s="126" t="s">
        <v>181</v>
      </c>
      <c r="B84" s="116" t="s">
        <v>184</v>
      </c>
      <c r="C84" s="117"/>
      <c r="D84" s="117"/>
      <c r="E84" s="118"/>
      <c r="F84" s="117"/>
      <c r="G84" s="119"/>
      <c r="H84" s="120"/>
      <c r="I84" s="121">
        <f t="shared" si="19"/>
        <v>0</v>
      </c>
      <c r="J84" s="122"/>
      <c r="K84" s="123">
        <f t="shared" si="13"/>
        <v>0</v>
      </c>
      <c r="L84" s="121">
        <f t="shared" si="20"/>
        <v>0</v>
      </c>
      <c r="M84" s="122"/>
      <c r="N84" s="123">
        <f t="shared" si="21"/>
        <v>0</v>
      </c>
      <c r="O84" s="124"/>
      <c r="P84" s="125"/>
    </row>
    <row r="85" spans="1:16" ht="45" hidden="1" customHeight="1" x14ac:dyDescent="0.25">
      <c r="A85" s="126" t="s">
        <v>181</v>
      </c>
      <c r="B85" s="116" t="s">
        <v>185</v>
      </c>
      <c r="C85" s="117"/>
      <c r="D85" s="117"/>
      <c r="E85" s="118"/>
      <c r="F85" s="117"/>
      <c r="G85" s="119"/>
      <c r="H85" s="120"/>
      <c r="I85" s="121">
        <f t="shared" si="19"/>
        <v>0</v>
      </c>
      <c r="J85" s="122"/>
      <c r="K85" s="123">
        <f t="shared" si="13"/>
        <v>0</v>
      </c>
      <c r="L85" s="121">
        <f t="shared" si="20"/>
        <v>0</v>
      </c>
      <c r="M85" s="122"/>
      <c r="N85" s="123">
        <f t="shared" si="21"/>
        <v>0</v>
      </c>
      <c r="O85" s="124"/>
      <c r="P85" s="125"/>
    </row>
    <row r="86" spans="1:16" ht="60" x14ac:dyDescent="0.25">
      <c r="A86" s="126" t="s">
        <v>181</v>
      </c>
      <c r="B86" s="116" t="s">
        <v>186</v>
      </c>
      <c r="C86" s="117">
        <v>71769.8</v>
      </c>
      <c r="D86" s="117">
        <v>59137</v>
      </c>
      <c r="E86" s="118">
        <f t="shared" si="10"/>
        <v>82.398167474341577</v>
      </c>
      <c r="F86" s="117">
        <v>59161</v>
      </c>
      <c r="G86" s="119">
        <v>59137</v>
      </c>
      <c r="H86" s="120">
        <f>G86/F86*100</f>
        <v>99.959432734402725</v>
      </c>
      <c r="I86" s="121">
        <f t="shared" si="19"/>
        <v>130930.8</v>
      </c>
      <c r="J86" s="122">
        <v>59161</v>
      </c>
      <c r="K86" s="123">
        <f t="shared" si="13"/>
        <v>71769.8</v>
      </c>
      <c r="L86" s="121">
        <f t="shared" si="20"/>
        <v>118274</v>
      </c>
      <c r="M86" s="122">
        <v>59137</v>
      </c>
      <c r="N86" s="123">
        <f>L86-M86</f>
        <v>59137</v>
      </c>
      <c r="O86" s="124">
        <f t="shared" si="1"/>
        <v>82.398167474341577</v>
      </c>
      <c r="P86" s="125"/>
    </row>
    <row r="87" spans="1:16" s="142" customFormat="1" ht="39.75" customHeight="1" x14ac:dyDescent="0.2">
      <c r="A87" s="139" t="s">
        <v>181</v>
      </c>
      <c r="B87" s="140" t="s">
        <v>187</v>
      </c>
      <c r="C87" s="117"/>
      <c r="D87" s="117"/>
      <c r="E87" s="118"/>
      <c r="F87" s="117">
        <v>2000</v>
      </c>
      <c r="G87" s="119">
        <v>2000</v>
      </c>
      <c r="H87" s="120">
        <f>G87/F87*100</f>
        <v>100</v>
      </c>
      <c r="I87" s="121">
        <f t="shared" si="19"/>
        <v>2000</v>
      </c>
      <c r="J87" s="122"/>
      <c r="K87" s="123">
        <f t="shared" si="13"/>
        <v>2000</v>
      </c>
      <c r="L87" s="121">
        <f t="shared" si="20"/>
        <v>2000</v>
      </c>
      <c r="M87" s="122"/>
      <c r="N87" s="123">
        <f t="shared" si="21"/>
        <v>2000</v>
      </c>
      <c r="O87" s="124">
        <f t="shared" si="1"/>
        <v>100</v>
      </c>
      <c r="P87" s="141"/>
    </row>
    <row r="88" spans="1:16" ht="390" hidden="1" x14ac:dyDescent="0.25">
      <c r="A88" s="126" t="s">
        <v>181</v>
      </c>
      <c r="B88" s="116" t="s">
        <v>188</v>
      </c>
      <c r="C88" s="117"/>
      <c r="D88" s="117"/>
      <c r="E88" s="118"/>
      <c r="F88" s="117"/>
      <c r="G88" s="119"/>
      <c r="H88" s="120" t="e">
        <f t="shared" ref="H88:H89" si="22">G88/F88*100</f>
        <v>#DIV/0!</v>
      </c>
      <c r="I88" s="121">
        <f t="shared" si="19"/>
        <v>0</v>
      </c>
      <c r="J88" s="122"/>
      <c r="K88" s="123">
        <f t="shared" si="13"/>
        <v>0</v>
      </c>
      <c r="L88" s="121">
        <f t="shared" si="20"/>
        <v>0</v>
      </c>
      <c r="M88" s="122"/>
      <c r="N88" s="123">
        <f t="shared" si="21"/>
        <v>0</v>
      </c>
      <c r="O88" s="124"/>
      <c r="P88" s="125"/>
    </row>
    <row r="89" spans="1:16" ht="45" x14ac:dyDescent="0.25">
      <c r="A89" s="126" t="s">
        <v>181</v>
      </c>
      <c r="B89" s="116" t="s">
        <v>189</v>
      </c>
      <c r="C89" s="117">
        <v>500</v>
      </c>
      <c r="D89" s="117">
        <v>500</v>
      </c>
      <c r="E89" s="118">
        <f t="shared" si="10"/>
        <v>100</v>
      </c>
      <c r="F89" s="117">
        <v>500</v>
      </c>
      <c r="G89" s="119">
        <v>500</v>
      </c>
      <c r="H89" s="120">
        <f t="shared" si="22"/>
        <v>100</v>
      </c>
      <c r="I89" s="121">
        <f t="shared" si="19"/>
        <v>1000</v>
      </c>
      <c r="J89" s="122">
        <v>500</v>
      </c>
      <c r="K89" s="123">
        <f>I89-J89</f>
        <v>500</v>
      </c>
      <c r="L89" s="121">
        <f t="shared" si="20"/>
        <v>1000</v>
      </c>
      <c r="M89" s="122">
        <v>500</v>
      </c>
      <c r="N89" s="123">
        <f t="shared" si="21"/>
        <v>500</v>
      </c>
      <c r="O89" s="124">
        <f t="shared" si="1"/>
        <v>100</v>
      </c>
      <c r="P89" s="125"/>
    </row>
    <row r="90" spans="1:16" ht="80.25" customHeight="1" x14ac:dyDescent="0.25">
      <c r="A90" s="126" t="s">
        <v>181</v>
      </c>
      <c r="B90" s="143" t="s">
        <v>190</v>
      </c>
      <c r="C90" s="117"/>
      <c r="D90" s="117"/>
      <c r="E90" s="118"/>
      <c r="F90" s="117">
        <v>909.2</v>
      </c>
      <c r="G90" s="119">
        <v>909.2</v>
      </c>
      <c r="H90" s="120">
        <f>G90/F90*100</f>
        <v>100</v>
      </c>
      <c r="I90" s="121">
        <f t="shared" si="19"/>
        <v>909.2</v>
      </c>
      <c r="J90" s="122"/>
      <c r="K90" s="123">
        <f t="shared" si="13"/>
        <v>909.2</v>
      </c>
      <c r="L90" s="121">
        <f t="shared" si="20"/>
        <v>909.2</v>
      </c>
      <c r="M90" s="122"/>
      <c r="N90" s="123">
        <f t="shared" si="21"/>
        <v>909.2</v>
      </c>
      <c r="O90" s="124">
        <f t="shared" si="1"/>
        <v>100</v>
      </c>
      <c r="P90" s="125"/>
    </row>
    <row r="91" spans="1:16" ht="38.25" customHeight="1" x14ac:dyDescent="0.25">
      <c r="A91" s="126" t="s">
        <v>181</v>
      </c>
      <c r="B91" s="116" t="s">
        <v>191</v>
      </c>
      <c r="C91" s="117">
        <v>12036</v>
      </c>
      <c r="D91" s="117">
        <v>12019.8</v>
      </c>
      <c r="E91" s="118">
        <f t="shared" si="10"/>
        <v>99.865403788634083</v>
      </c>
      <c r="F91" s="117">
        <v>12019.8</v>
      </c>
      <c r="G91" s="119">
        <v>12019.8</v>
      </c>
      <c r="H91" s="120">
        <f>G91/F91*100</f>
        <v>100</v>
      </c>
      <c r="I91" s="121">
        <f t="shared" si="19"/>
        <v>24055.8</v>
      </c>
      <c r="J91" s="122">
        <v>12019.8</v>
      </c>
      <c r="K91" s="123">
        <f t="shared" si="13"/>
        <v>12036</v>
      </c>
      <c r="L91" s="121">
        <f t="shared" si="20"/>
        <v>24039.599999999999</v>
      </c>
      <c r="M91" s="122">
        <v>12019.8</v>
      </c>
      <c r="N91" s="123">
        <f t="shared" si="21"/>
        <v>12019.8</v>
      </c>
      <c r="O91" s="124">
        <f t="shared" si="1"/>
        <v>99.865403788634083</v>
      </c>
      <c r="P91" s="125"/>
    </row>
    <row r="92" spans="1:16" ht="195" hidden="1" x14ac:dyDescent="0.25">
      <c r="A92" s="126" t="s">
        <v>181</v>
      </c>
      <c r="B92" s="116" t="s">
        <v>192</v>
      </c>
      <c r="C92" s="117"/>
      <c r="D92" s="117"/>
      <c r="E92" s="118"/>
      <c r="F92" s="117"/>
      <c r="G92" s="119"/>
      <c r="H92" s="120"/>
      <c r="I92" s="121">
        <f t="shared" si="19"/>
        <v>0</v>
      </c>
      <c r="J92" s="122"/>
      <c r="K92" s="123">
        <f t="shared" si="13"/>
        <v>0</v>
      </c>
      <c r="L92" s="121">
        <f t="shared" si="20"/>
        <v>0</v>
      </c>
      <c r="M92" s="122"/>
      <c r="N92" s="123">
        <f t="shared" si="21"/>
        <v>0</v>
      </c>
      <c r="O92" s="124" t="e">
        <f t="shared" si="1"/>
        <v>#DIV/0!</v>
      </c>
      <c r="P92" s="125"/>
    </row>
    <row r="93" spans="1:16" ht="180" hidden="1" x14ac:dyDescent="0.25">
      <c r="A93" s="126" t="s">
        <v>181</v>
      </c>
      <c r="B93" s="116" t="s">
        <v>193</v>
      </c>
      <c r="C93" s="117"/>
      <c r="D93" s="117"/>
      <c r="E93" s="118"/>
      <c r="F93" s="117"/>
      <c r="G93" s="119"/>
      <c r="H93" s="120"/>
      <c r="I93" s="121">
        <f t="shared" si="19"/>
        <v>0</v>
      </c>
      <c r="J93" s="122"/>
      <c r="K93" s="123">
        <f t="shared" si="13"/>
        <v>0</v>
      </c>
      <c r="L93" s="121">
        <f t="shared" si="20"/>
        <v>0</v>
      </c>
      <c r="M93" s="122"/>
      <c r="N93" s="123">
        <f t="shared" si="21"/>
        <v>0</v>
      </c>
      <c r="O93" s="124" t="e">
        <f t="shared" si="1"/>
        <v>#DIV/0!</v>
      </c>
      <c r="P93" s="125"/>
    </row>
    <row r="94" spans="1:16" ht="240" hidden="1" x14ac:dyDescent="0.25">
      <c r="A94" s="126" t="s">
        <v>181</v>
      </c>
      <c r="B94" s="144" t="s">
        <v>194</v>
      </c>
      <c r="C94" s="117"/>
      <c r="D94" s="117"/>
      <c r="E94" s="118"/>
      <c r="F94" s="117"/>
      <c r="G94" s="119"/>
      <c r="H94" s="120"/>
      <c r="I94" s="121">
        <f t="shared" si="19"/>
        <v>0</v>
      </c>
      <c r="J94" s="122"/>
      <c r="K94" s="123">
        <f t="shared" si="13"/>
        <v>0</v>
      </c>
      <c r="L94" s="121">
        <f t="shared" si="20"/>
        <v>0</v>
      </c>
      <c r="M94" s="122"/>
      <c r="N94" s="123">
        <f t="shared" si="21"/>
        <v>0</v>
      </c>
      <c r="O94" s="124" t="e">
        <f t="shared" si="1"/>
        <v>#DIV/0!</v>
      </c>
      <c r="P94" s="125"/>
    </row>
    <row r="95" spans="1:16" x14ac:dyDescent="0.25">
      <c r="A95" s="115" t="s">
        <v>181</v>
      </c>
      <c r="B95" s="116" t="s">
        <v>195</v>
      </c>
      <c r="C95" s="117"/>
      <c r="D95" s="117"/>
      <c r="E95" s="118"/>
      <c r="F95" s="117">
        <v>56280.3</v>
      </c>
      <c r="G95" s="119">
        <v>49534.7</v>
      </c>
      <c r="H95" s="120">
        <f>G95/F95*100</f>
        <v>88.014278530853602</v>
      </c>
      <c r="I95" s="121">
        <f t="shared" si="19"/>
        <v>56280.3</v>
      </c>
      <c r="J95" s="122"/>
      <c r="K95" s="123">
        <f t="shared" ref="K95:K151" si="23">I95-J95</f>
        <v>56280.3</v>
      </c>
      <c r="L95" s="121">
        <f t="shared" si="20"/>
        <v>49534.7</v>
      </c>
      <c r="M95" s="122"/>
      <c r="N95" s="123">
        <f t="shared" si="21"/>
        <v>49534.7</v>
      </c>
      <c r="O95" s="124">
        <f t="shared" si="1"/>
        <v>88.014278530853602</v>
      </c>
      <c r="P95" s="125"/>
    </row>
    <row r="96" spans="1:16" ht="25.5" customHeight="1" x14ac:dyDescent="0.25">
      <c r="A96" s="126" t="s">
        <v>196</v>
      </c>
      <c r="B96" s="116" t="s">
        <v>197</v>
      </c>
      <c r="C96" s="117">
        <v>46.6</v>
      </c>
      <c r="D96" s="117">
        <v>46.6</v>
      </c>
      <c r="E96" s="118">
        <f>D96/C96*100</f>
        <v>100</v>
      </c>
      <c r="F96" s="117">
        <v>0</v>
      </c>
      <c r="G96" s="119"/>
      <c r="H96" s="120">
        <v>0</v>
      </c>
      <c r="I96" s="121">
        <f t="shared" si="19"/>
        <v>46.6</v>
      </c>
      <c r="J96" s="122"/>
      <c r="K96" s="123">
        <f t="shared" si="23"/>
        <v>46.6</v>
      </c>
      <c r="L96" s="121">
        <f t="shared" si="20"/>
        <v>46.6</v>
      </c>
      <c r="M96" s="122"/>
      <c r="N96" s="123">
        <f t="shared" si="21"/>
        <v>46.6</v>
      </c>
      <c r="O96" s="145">
        <f t="shared" si="1"/>
        <v>100</v>
      </c>
      <c r="P96" s="125"/>
    </row>
    <row r="97" spans="1:16" ht="20.25" customHeight="1" x14ac:dyDescent="0.25">
      <c r="A97" s="146" t="s">
        <v>198</v>
      </c>
      <c r="B97" s="147" t="s">
        <v>199</v>
      </c>
      <c r="C97" s="136">
        <f t="shared" ref="C97:N97" si="24">C98</f>
        <v>279329.3</v>
      </c>
      <c r="D97" s="136">
        <f t="shared" si="24"/>
        <v>278897.59999999998</v>
      </c>
      <c r="E97" s="128">
        <f t="shared" si="10"/>
        <v>99.845451229069056</v>
      </c>
      <c r="F97" s="136">
        <f t="shared" si="24"/>
        <v>19.7</v>
      </c>
      <c r="G97" s="136">
        <f t="shared" si="24"/>
        <v>19.7</v>
      </c>
      <c r="H97" s="113">
        <f t="shared" si="24"/>
        <v>100</v>
      </c>
      <c r="I97" s="136">
        <f t="shared" si="24"/>
        <v>279349</v>
      </c>
      <c r="J97" s="136">
        <f t="shared" si="24"/>
        <v>19.7</v>
      </c>
      <c r="K97" s="136">
        <f>K98</f>
        <v>279329.3</v>
      </c>
      <c r="L97" s="136">
        <f t="shared" si="24"/>
        <v>278917.3</v>
      </c>
      <c r="M97" s="136">
        <f t="shared" si="24"/>
        <v>19.7</v>
      </c>
      <c r="N97" s="136">
        <f t="shared" si="24"/>
        <v>278897.59999999998</v>
      </c>
      <c r="O97" s="148">
        <f t="shared" si="1"/>
        <v>99.845451229069056</v>
      </c>
      <c r="P97" s="125"/>
    </row>
    <row r="98" spans="1:16" ht="22.5" customHeight="1" x14ac:dyDescent="0.25">
      <c r="A98" s="126" t="s">
        <v>200</v>
      </c>
      <c r="B98" s="149" t="s">
        <v>201</v>
      </c>
      <c r="C98" s="119">
        <v>279329.3</v>
      </c>
      <c r="D98" s="119">
        <v>278897.59999999998</v>
      </c>
      <c r="E98" s="118">
        <f t="shared" si="10"/>
        <v>99.845451229069056</v>
      </c>
      <c r="F98" s="119">
        <v>19.7</v>
      </c>
      <c r="G98" s="119">
        <v>19.7</v>
      </c>
      <c r="H98" s="120">
        <f>G98/F98*100</f>
        <v>100</v>
      </c>
      <c r="I98" s="121">
        <f t="shared" si="19"/>
        <v>279349</v>
      </c>
      <c r="J98" s="122">
        <v>19.7</v>
      </c>
      <c r="K98" s="123">
        <f t="shared" si="23"/>
        <v>279329.3</v>
      </c>
      <c r="L98" s="121">
        <f t="shared" si="20"/>
        <v>278917.3</v>
      </c>
      <c r="M98" s="122">
        <v>19.7</v>
      </c>
      <c r="N98" s="123">
        <f t="shared" si="21"/>
        <v>278897.59999999998</v>
      </c>
      <c r="O98" s="124">
        <f t="shared" si="1"/>
        <v>99.845451229069056</v>
      </c>
      <c r="P98" s="125"/>
    </row>
    <row r="99" spans="1:16" ht="23.25" customHeight="1" x14ac:dyDescent="0.25">
      <c r="A99" s="110" t="s">
        <v>202</v>
      </c>
      <c r="B99" s="111" t="s">
        <v>203</v>
      </c>
      <c r="C99" s="112">
        <f>SUM(C100:C109)</f>
        <v>2204224.9</v>
      </c>
      <c r="D99" s="112">
        <f>SUM(D100:D109)</f>
        <v>2190952.1</v>
      </c>
      <c r="E99" s="112">
        <f>D99/C99*100</f>
        <v>99.397847288631951</v>
      </c>
      <c r="F99" s="136">
        <f>F100+F102+F103+F108+F109</f>
        <v>0</v>
      </c>
      <c r="G99" s="136">
        <f>SUM(G100:G109)</f>
        <v>0</v>
      </c>
      <c r="H99" s="113">
        <v>0</v>
      </c>
      <c r="I99" s="112">
        <f t="shared" ref="I99:N99" si="25">SUM(I100:I109)</f>
        <v>2204224.9</v>
      </c>
      <c r="J99" s="112">
        <f t="shared" si="25"/>
        <v>0</v>
      </c>
      <c r="K99" s="112">
        <f>SUM(K100:K109)</f>
        <v>2204224.9</v>
      </c>
      <c r="L99" s="112">
        <f t="shared" si="25"/>
        <v>2190952.1</v>
      </c>
      <c r="M99" s="112">
        <f t="shared" si="25"/>
        <v>0</v>
      </c>
      <c r="N99" s="112">
        <f t="shared" si="25"/>
        <v>2190952.1</v>
      </c>
      <c r="O99" s="114">
        <f t="shared" si="1"/>
        <v>99.397847288631951</v>
      </c>
      <c r="P99" s="125"/>
    </row>
    <row r="100" spans="1:16" ht="15" customHeight="1" x14ac:dyDescent="0.25">
      <c r="A100" s="115" t="s">
        <v>204</v>
      </c>
      <c r="B100" s="116" t="s">
        <v>205</v>
      </c>
      <c r="C100" s="117">
        <v>419675.4</v>
      </c>
      <c r="D100" s="117">
        <v>419130.1</v>
      </c>
      <c r="E100" s="118">
        <f t="shared" si="10"/>
        <v>99.870066246437119</v>
      </c>
      <c r="F100" s="119">
        <v>0</v>
      </c>
      <c r="G100" s="119">
        <v>0</v>
      </c>
      <c r="H100" s="120">
        <v>0</v>
      </c>
      <c r="I100" s="121">
        <f t="shared" si="19"/>
        <v>419675.4</v>
      </c>
      <c r="J100" s="122"/>
      <c r="K100" s="123">
        <f t="shared" si="23"/>
        <v>419675.4</v>
      </c>
      <c r="L100" s="121">
        <f t="shared" si="20"/>
        <v>419130.1</v>
      </c>
      <c r="M100" s="122"/>
      <c r="N100" s="123">
        <f t="shared" si="21"/>
        <v>419130.1</v>
      </c>
      <c r="O100" s="124">
        <f t="shared" si="1"/>
        <v>99.870066246437119</v>
      </c>
      <c r="P100" s="125"/>
    </row>
    <row r="101" spans="1:16" ht="106.5" customHeight="1" x14ac:dyDescent="0.25">
      <c r="A101" s="115" t="s">
        <v>204</v>
      </c>
      <c r="B101" s="116" t="s">
        <v>206</v>
      </c>
      <c r="C101" s="117">
        <v>203388.1</v>
      </c>
      <c r="D101" s="117">
        <v>197171.20000000001</v>
      </c>
      <c r="E101" s="118">
        <f t="shared" si="10"/>
        <v>96.943331492845459</v>
      </c>
      <c r="F101" s="119">
        <v>0</v>
      </c>
      <c r="G101" s="119">
        <v>0</v>
      </c>
      <c r="H101" s="120">
        <v>0</v>
      </c>
      <c r="I101" s="121">
        <f t="shared" si="19"/>
        <v>203388.1</v>
      </c>
      <c r="J101" s="122"/>
      <c r="K101" s="123">
        <f t="shared" si="23"/>
        <v>203388.1</v>
      </c>
      <c r="L101" s="121">
        <f t="shared" si="20"/>
        <v>197171.20000000001</v>
      </c>
      <c r="M101" s="122"/>
      <c r="N101" s="123">
        <f t="shared" si="21"/>
        <v>197171.20000000001</v>
      </c>
      <c r="O101" s="124">
        <f t="shared" si="1"/>
        <v>96.943331492845459</v>
      </c>
      <c r="P101" s="125"/>
    </row>
    <row r="102" spans="1:16" ht="16.149999999999999" customHeight="1" x14ac:dyDescent="0.25">
      <c r="A102" s="115" t="s">
        <v>207</v>
      </c>
      <c r="B102" s="143" t="s">
        <v>208</v>
      </c>
      <c r="C102" s="117">
        <v>1317857.6000000001</v>
      </c>
      <c r="D102" s="117">
        <v>1313214.6000000001</v>
      </c>
      <c r="E102" s="117">
        <f t="shared" si="10"/>
        <v>99.647685759068352</v>
      </c>
      <c r="F102" s="119">
        <v>0</v>
      </c>
      <c r="G102" s="119">
        <v>0</v>
      </c>
      <c r="H102" s="119">
        <v>0</v>
      </c>
      <c r="I102" s="121">
        <f t="shared" si="19"/>
        <v>1317857.6000000001</v>
      </c>
      <c r="J102" s="122"/>
      <c r="K102" s="123">
        <f t="shared" si="23"/>
        <v>1317857.6000000001</v>
      </c>
      <c r="L102" s="121">
        <f t="shared" si="20"/>
        <v>1313214.6000000001</v>
      </c>
      <c r="M102" s="122"/>
      <c r="N102" s="123">
        <f t="shared" si="21"/>
        <v>1313214.6000000001</v>
      </c>
      <c r="O102" s="150">
        <f t="shared" si="1"/>
        <v>99.647685759068352</v>
      </c>
      <c r="P102" s="125"/>
    </row>
    <row r="103" spans="1:16" ht="15.6" customHeight="1" x14ac:dyDescent="0.25">
      <c r="A103" s="115" t="s">
        <v>207</v>
      </c>
      <c r="B103" s="116" t="s">
        <v>209</v>
      </c>
      <c r="C103" s="117">
        <v>34773.9</v>
      </c>
      <c r="D103" s="117">
        <v>32907</v>
      </c>
      <c r="E103" s="118">
        <f t="shared" si="10"/>
        <v>94.631318316323444</v>
      </c>
      <c r="F103" s="119">
        <v>0</v>
      </c>
      <c r="G103" s="119">
        <v>0</v>
      </c>
      <c r="H103" s="120">
        <v>0</v>
      </c>
      <c r="I103" s="121">
        <f t="shared" si="19"/>
        <v>34773.9</v>
      </c>
      <c r="J103" s="122"/>
      <c r="K103" s="123">
        <f t="shared" si="23"/>
        <v>34773.9</v>
      </c>
      <c r="L103" s="121">
        <f t="shared" si="20"/>
        <v>32907</v>
      </c>
      <c r="M103" s="122"/>
      <c r="N103" s="123">
        <f t="shared" si="21"/>
        <v>32907</v>
      </c>
      <c r="O103" s="124">
        <f t="shared" si="1"/>
        <v>94.631318316323444</v>
      </c>
      <c r="P103" s="125"/>
    </row>
    <row r="104" spans="1:16" ht="78" hidden="1" customHeight="1" x14ac:dyDescent="0.25">
      <c r="A104" s="115" t="s">
        <v>207</v>
      </c>
      <c r="B104" s="116" t="s">
        <v>210</v>
      </c>
      <c r="C104" s="117"/>
      <c r="D104" s="117"/>
      <c r="E104" s="118"/>
      <c r="F104" s="119"/>
      <c r="G104" s="119"/>
      <c r="H104" s="120"/>
      <c r="I104" s="121">
        <f t="shared" si="19"/>
        <v>0</v>
      </c>
      <c r="J104" s="122"/>
      <c r="K104" s="123">
        <f t="shared" si="23"/>
        <v>0</v>
      </c>
      <c r="L104" s="121">
        <f t="shared" si="20"/>
        <v>0</v>
      </c>
      <c r="M104" s="122"/>
      <c r="N104" s="123">
        <f t="shared" si="21"/>
        <v>0</v>
      </c>
      <c r="O104" s="124"/>
      <c r="P104" s="125"/>
    </row>
    <row r="105" spans="1:16" ht="90" x14ac:dyDescent="0.25">
      <c r="A105" s="115" t="s">
        <v>207</v>
      </c>
      <c r="B105" s="116" t="s">
        <v>211</v>
      </c>
      <c r="C105" s="117">
        <v>3222.5</v>
      </c>
      <c r="D105" s="117">
        <v>3222.5</v>
      </c>
      <c r="E105" s="118">
        <f t="shared" si="10"/>
        <v>100</v>
      </c>
      <c r="F105" s="119"/>
      <c r="G105" s="119"/>
      <c r="H105" s="120"/>
      <c r="I105" s="121">
        <f t="shared" si="19"/>
        <v>3222.5</v>
      </c>
      <c r="J105" s="122"/>
      <c r="K105" s="123">
        <f t="shared" si="23"/>
        <v>3222.5</v>
      </c>
      <c r="L105" s="121">
        <f t="shared" si="20"/>
        <v>3222.5</v>
      </c>
      <c r="M105" s="122"/>
      <c r="N105" s="123">
        <f t="shared" si="21"/>
        <v>3222.5</v>
      </c>
      <c r="O105" s="124">
        <f t="shared" si="1"/>
        <v>100</v>
      </c>
      <c r="P105" s="125"/>
    </row>
    <row r="106" spans="1:16" ht="409.5" hidden="1" x14ac:dyDescent="0.25">
      <c r="A106" s="115" t="s">
        <v>207</v>
      </c>
      <c r="B106" s="116" t="s">
        <v>212</v>
      </c>
      <c r="C106" s="117"/>
      <c r="D106" s="117"/>
      <c r="E106" s="118"/>
      <c r="F106" s="119">
        <v>0</v>
      </c>
      <c r="G106" s="119">
        <v>0</v>
      </c>
      <c r="H106" s="120">
        <v>0</v>
      </c>
      <c r="I106" s="121">
        <f t="shared" si="19"/>
        <v>0</v>
      </c>
      <c r="J106" s="122"/>
      <c r="K106" s="123">
        <f t="shared" si="23"/>
        <v>0</v>
      </c>
      <c r="L106" s="121">
        <f t="shared" si="20"/>
        <v>0</v>
      </c>
      <c r="M106" s="122"/>
      <c r="N106" s="123">
        <f t="shared" si="21"/>
        <v>0</v>
      </c>
      <c r="O106" s="124"/>
      <c r="P106" s="125"/>
    </row>
    <row r="107" spans="1:16" x14ac:dyDescent="0.25">
      <c r="A107" s="115" t="s">
        <v>213</v>
      </c>
      <c r="B107" s="116" t="s">
        <v>214</v>
      </c>
      <c r="C107" s="117">
        <v>148534.29999999999</v>
      </c>
      <c r="D107" s="117">
        <v>148534.29999999999</v>
      </c>
      <c r="E107" s="118">
        <f t="shared" si="10"/>
        <v>100</v>
      </c>
      <c r="F107" s="119"/>
      <c r="G107" s="119"/>
      <c r="H107" s="120"/>
      <c r="I107" s="121">
        <f t="shared" si="19"/>
        <v>148534.29999999999</v>
      </c>
      <c r="J107" s="122"/>
      <c r="K107" s="123">
        <f t="shared" si="23"/>
        <v>148534.29999999999</v>
      </c>
      <c r="L107" s="121">
        <f t="shared" si="20"/>
        <v>148534.29999999999</v>
      </c>
      <c r="M107" s="122"/>
      <c r="N107" s="123">
        <f t="shared" si="21"/>
        <v>148534.29999999999</v>
      </c>
      <c r="O107" s="124">
        <f t="shared" si="1"/>
        <v>100</v>
      </c>
      <c r="P107" s="125"/>
    </row>
    <row r="108" spans="1:16" ht="29.25" customHeight="1" x14ac:dyDescent="0.25">
      <c r="A108" s="115" t="s">
        <v>215</v>
      </c>
      <c r="B108" s="116" t="s">
        <v>216</v>
      </c>
      <c r="C108" s="117">
        <v>21069.200000000001</v>
      </c>
      <c r="D108" s="117">
        <v>21069.1</v>
      </c>
      <c r="E108" s="118">
        <f t="shared" si="10"/>
        <v>99.999525373531014</v>
      </c>
      <c r="F108" s="119"/>
      <c r="G108" s="119"/>
      <c r="H108" s="120"/>
      <c r="I108" s="121">
        <f t="shared" si="19"/>
        <v>21069.200000000001</v>
      </c>
      <c r="J108" s="122"/>
      <c r="K108" s="123">
        <f t="shared" si="23"/>
        <v>21069.200000000001</v>
      </c>
      <c r="L108" s="121">
        <f t="shared" si="20"/>
        <v>21069.1</v>
      </c>
      <c r="M108" s="122"/>
      <c r="N108" s="123">
        <f t="shared" si="21"/>
        <v>21069.1</v>
      </c>
      <c r="O108" s="124">
        <f t="shared" si="1"/>
        <v>99.999525373531014</v>
      </c>
      <c r="P108" s="125"/>
    </row>
    <row r="109" spans="1:16" ht="29.25" customHeight="1" x14ac:dyDescent="0.25">
      <c r="A109" s="115" t="s">
        <v>217</v>
      </c>
      <c r="B109" s="116" t="s">
        <v>218</v>
      </c>
      <c r="C109" s="117">
        <v>55703.9</v>
      </c>
      <c r="D109" s="117">
        <v>55703.3</v>
      </c>
      <c r="E109" s="118">
        <f t="shared" si="10"/>
        <v>99.998922876136149</v>
      </c>
      <c r="F109" s="119">
        <v>0</v>
      </c>
      <c r="G109" s="119"/>
      <c r="H109" s="120">
        <v>0</v>
      </c>
      <c r="I109" s="121">
        <f t="shared" si="19"/>
        <v>55703.9</v>
      </c>
      <c r="J109" s="122"/>
      <c r="K109" s="123">
        <f t="shared" si="23"/>
        <v>55703.9</v>
      </c>
      <c r="L109" s="121">
        <f t="shared" si="20"/>
        <v>55703.3</v>
      </c>
      <c r="M109" s="122"/>
      <c r="N109" s="123">
        <f t="shared" si="21"/>
        <v>55703.3</v>
      </c>
      <c r="O109" s="124">
        <f t="shared" si="1"/>
        <v>99.998922876136149</v>
      </c>
      <c r="P109" s="125"/>
    </row>
    <row r="110" spans="1:16" ht="27.75" customHeight="1" x14ac:dyDescent="0.25">
      <c r="A110" s="110" t="s">
        <v>219</v>
      </c>
      <c r="B110" s="111" t="s">
        <v>220</v>
      </c>
      <c r="C110" s="112">
        <f>SUM(C111:C114)</f>
        <v>76052.5</v>
      </c>
      <c r="D110" s="112">
        <f>SUM(D111:D114)</f>
        <v>75992.800000000003</v>
      </c>
      <c r="E110" s="112">
        <f>D110/C110*100</f>
        <v>99.921501594293417</v>
      </c>
      <c r="F110" s="136">
        <f>SUM(F111:F114)</f>
        <v>134069.69999999998</v>
      </c>
      <c r="G110" s="136">
        <f>SUM(G111:G114)</f>
        <v>133492.79999999999</v>
      </c>
      <c r="H110" s="113">
        <f>G110/F110*100</f>
        <v>99.569701431419631</v>
      </c>
      <c r="I110" s="136">
        <f t="shared" ref="I110:N110" si="26">SUM(I111:I114)</f>
        <v>210122.2</v>
      </c>
      <c r="J110" s="136">
        <f t="shared" si="26"/>
        <v>13214.5</v>
      </c>
      <c r="K110" s="136">
        <f>SUM(K111:K114)</f>
        <v>196907.7</v>
      </c>
      <c r="L110" s="136">
        <f t="shared" si="26"/>
        <v>209485.6</v>
      </c>
      <c r="M110" s="136">
        <f t="shared" si="26"/>
        <v>13214.2</v>
      </c>
      <c r="N110" s="136">
        <f t="shared" si="26"/>
        <v>196271.40000000002</v>
      </c>
      <c r="O110" s="114">
        <f t="shared" si="1"/>
        <v>99.67685367306612</v>
      </c>
      <c r="P110" s="125"/>
    </row>
    <row r="111" spans="1:16" ht="22.5" customHeight="1" x14ac:dyDescent="0.25">
      <c r="A111" s="115" t="s">
        <v>221</v>
      </c>
      <c r="B111" s="116" t="s">
        <v>222</v>
      </c>
      <c r="C111" s="117">
        <v>68529.600000000006</v>
      </c>
      <c r="D111" s="117">
        <v>68472.800000000003</v>
      </c>
      <c r="E111" s="118">
        <f t="shared" si="10"/>
        <v>99.917116107492234</v>
      </c>
      <c r="F111" s="151">
        <v>133328</v>
      </c>
      <c r="G111" s="119">
        <v>132785.9</v>
      </c>
      <c r="H111" s="120">
        <f>G111/F111*100</f>
        <v>99.59340873634946</v>
      </c>
      <c r="I111" s="121">
        <f t="shared" si="19"/>
        <v>201857.6</v>
      </c>
      <c r="J111" s="122">
        <v>12690.1</v>
      </c>
      <c r="K111" s="123">
        <f>I111-J111</f>
        <v>189167.5</v>
      </c>
      <c r="L111" s="121">
        <f t="shared" si="20"/>
        <v>201258.7</v>
      </c>
      <c r="M111" s="122">
        <v>12690.1</v>
      </c>
      <c r="N111" s="123">
        <f t="shared" si="21"/>
        <v>188568.6</v>
      </c>
      <c r="O111" s="124">
        <f t="shared" si="1"/>
        <v>99.683402275760898</v>
      </c>
      <c r="P111" s="125"/>
    </row>
    <row r="112" spans="1:16" ht="28.5" customHeight="1" x14ac:dyDescent="0.25">
      <c r="A112" s="139" t="s">
        <v>221</v>
      </c>
      <c r="B112" s="140" t="s">
        <v>223</v>
      </c>
      <c r="C112" s="117">
        <v>1267.2</v>
      </c>
      <c r="D112" s="117">
        <v>1267.2</v>
      </c>
      <c r="E112" s="118">
        <f t="shared" si="10"/>
        <v>100</v>
      </c>
      <c r="F112" s="119">
        <v>141.80000000000001</v>
      </c>
      <c r="G112" s="119">
        <v>141.80000000000001</v>
      </c>
      <c r="H112" s="120">
        <f>G112/F112*100</f>
        <v>100</v>
      </c>
      <c r="I112" s="121">
        <f t="shared" si="19"/>
        <v>1409</v>
      </c>
      <c r="J112" s="122">
        <v>124.5</v>
      </c>
      <c r="K112" s="123">
        <f t="shared" si="23"/>
        <v>1284.5</v>
      </c>
      <c r="L112" s="121">
        <f t="shared" si="20"/>
        <v>1409</v>
      </c>
      <c r="M112" s="122">
        <v>124.5</v>
      </c>
      <c r="N112" s="123">
        <f t="shared" si="21"/>
        <v>1284.5</v>
      </c>
      <c r="O112" s="124">
        <f>N112/K112*100</f>
        <v>100</v>
      </c>
      <c r="P112" s="125"/>
    </row>
    <row r="113" spans="1:18" ht="18" customHeight="1" x14ac:dyDescent="0.25">
      <c r="A113" s="115" t="s">
        <v>224</v>
      </c>
      <c r="B113" s="116" t="s">
        <v>225</v>
      </c>
      <c r="C113" s="117">
        <v>76.5</v>
      </c>
      <c r="D113" s="117">
        <v>76.5</v>
      </c>
      <c r="E113" s="118">
        <f t="shared" si="10"/>
        <v>100</v>
      </c>
      <c r="F113" s="119">
        <v>200</v>
      </c>
      <c r="G113" s="119">
        <v>165.6</v>
      </c>
      <c r="H113" s="120">
        <f>G113/F113*100</f>
        <v>82.8</v>
      </c>
      <c r="I113" s="121">
        <f t="shared" si="19"/>
        <v>276.5</v>
      </c>
      <c r="J113" s="122"/>
      <c r="K113" s="123">
        <f t="shared" si="23"/>
        <v>276.5</v>
      </c>
      <c r="L113" s="121">
        <f t="shared" si="20"/>
        <v>242.1</v>
      </c>
      <c r="M113" s="122"/>
      <c r="N113" s="123">
        <f t="shared" si="21"/>
        <v>242.1</v>
      </c>
      <c r="O113" s="124">
        <f t="shared" ref="O113:O142" si="27">N113/K113*100</f>
        <v>87.558770343580477</v>
      </c>
      <c r="P113" s="125"/>
    </row>
    <row r="114" spans="1:18" ht="30" customHeight="1" x14ac:dyDescent="0.25">
      <c r="A114" s="115" t="s">
        <v>226</v>
      </c>
      <c r="B114" s="116" t="s">
        <v>227</v>
      </c>
      <c r="C114" s="117">
        <v>6179.2</v>
      </c>
      <c r="D114" s="117">
        <v>6176.3</v>
      </c>
      <c r="E114" s="118">
        <f t="shared" si="10"/>
        <v>99.953068358363552</v>
      </c>
      <c r="F114" s="119">
        <v>399.9</v>
      </c>
      <c r="G114" s="119">
        <v>399.5</v>
      </c>
      <c r="H114" s="120">
        <f>G114/F114*100</f>
        <v>99.899974993748444</v>
      </c>
      <c r="I114" s="121">
        <f t="shared" si="19"/>
        <v>6579.0999999999995</v>
      </c>
      <c r="J114" s="122">
        <v>399.9</v>
      </c>
      <c r="K114" s="123">
        <f t="shared" si="23"/>
        <v>6179.2</v>
      </c>
      <c r="L114" s="121">
        <f t="shared" si="20"/>
        <v>6575.8</v>
      </c>
      <c r="M114" s="122">
        <v>399.6</v>
      </c>
      <c r="N114" s="123">
        <f t="shared" si="21"/>
        <v>6176.2</v>
      </c>
      <c r="O114" s="124">
        <f t="shared" si="27"/>
        <v>99.951450025893323</v>
      </c>
      <c r="P114" s="125"/>
    </row>
    <row r="115" spans="1:18" ht="19.5" customHeight="1" x14ac:dyDescent="0.25">
      <c r="A115" s="110" t="s">
        <v>228</v>
      </c>
      <c r="B115" s="111" t="s">
        <v>229</v>
      </c>
      <c r="C115" s="112">
        <f>SUM(C116:C118)</f>
        <v>28242.800000000003</v>
      </c>
      <c r="D115" s="112">
        <f>SUM(D116:D118)</f>
        <v>26984.000000000004</v>
      </c>
      <c r="E115" s="112">
        <f>SUM(E118:E118)</f>
        <v>45.452181826060588</v>
      </c>
      <c r="F115" s="136">
        <f>F116+F117+F118</f>
        <v>584.5</v>
      </c>
      <c r="G115" s="136">
        <f>G116+G117+G118</f>
        <v>584.5</v>
      </c>
      <c r="H115" s="136"/>
      <c r="I115" s="136">
        <f t="shared" ref="I115:N115" si="28">I116+I117+I118</f>
        <v>28827.300000000003</v>
      </c>
      <c r="J115" s="136">
        <f t="shared" si="28"/>
        <v>584.5</v>
      </c>
      <c r="K115" s="136">
        <f>K116+K117+K118</f>
        <v>28242.800000000003</v>
      </c>
      <c r="L115" s="136">
        <f t="shared" si="28"/>
        <v>27568.500000000004</v>
      </c>
      <c r="M115" s="136">
        <f t="shared" si="28"/>
        <v>584.5</v>
      </c>
      <c r="N115" s="136">
        <f t="shared" si="28"/>
        <v>26984.000000000004</v>
      </c>
      <c r="O115" s="114">
        <f t="shared" si="27"/>
        <v>95.542934836489309</v>
      </c>
      <c r="P115" s="125"/>
    </row>
    <row r="116" spans="1:18" s="153" customFormat="1" ht="52.5" customHeight="1" x14ac:dyDescent="0.25">
      <c r="A116" s="133" t="s">
        <v>230</v>
      </c>
      <c r="B116" s="143" t="s">
        <v>231</v>
      </c>
      <c r="C116" s="117">
        <v>800.7</v>
      </c>
      <c r="D116" s="117">
        <v>800.7</v>
      </c>
      <c r="E116" s="118">
        <f t="shared" si="10"/>
        <v>100</v>
      </c>
      <c r="F116" s="119">
        <v>584.5</v>
      </c>
      <c r="G116" s="119">
        <v>584.5</v>
      </c>
      <c r="H116" s="120">
        <f t="shared" ref="H116" si="29">G116/F116*100</f>
        <v>100</v>
      </c>
      <c r="I116" s="121">
        <f t="shared" si="19"/>
        <v>1385.2</v>
      </c>
      <c r="J116" s="122">
        <v>584.5</v>
      </c>
      <c r="K116" s="123">
        <f>I116-J116</f>
        <v>800.7</v>
      </c>
      <c r="L116" s="121">
        <f t="shared" si="20"/>
        <v>1385.2</v>
      </c>
      <c r="M116" s="122">
        <v>584.5</v>
      </c>
      <c r="N116" s="123">
        <f t="shared" si="21"/>
        <v>800.7</v>
      </c>
      <c r="O116" s="124">
        <f t="shared" si="27"/>
        <v>100</v>
      </c>
      <c r="P116" s="152"/>
    </row>
    <row r="117" spans="1:18" ht="45" customHeight="1" x14ac:dyDescent="0.25">
      <c r="A117" s="126" t="s">
        <v>232</v>
      </c>
      <c r="B117" s="140" t="s">
        <v>233</v>
      </c>
      <c r="C117" s="117">
        <v>25134.400000000001</v>
      </c>
      <c r="D117" s="117">
        <v>25134.400000000001</v>
      </c>
      <c r="E117" s="118">
        <f t="shared" si="10"/>
        <v>100</v>
      </c>
      <c r="F117" s="123"/>
      <c r="G117" s="123"/>
      <c r="H117" s="119"/>
      <c r="I117" s="121">
        <f t="shared" si="19"/>
        <v>25134.400000000001</v>
      </c>
      <c r="J117" s="122"/>
      <c r="K117" s="123">
        <f t="shared" si="23"/>
        <v>25134.400000000001</v>
      </c>
      <c r="L117" s="121">
        <f t="shared" si="20"/>
        <v>25134.400000000001</v>
      </c>
      <c r="M117" s="122"/>
      <c r="N117" s="123">
        <f>L117-M117</f>
        <v>25134.400000000001</v>
      </c>
      <c r="O117" s="124">
        <f t="shared" si="27"/>
        <v>100</v>
      </c>
      <c r="P117" s="125"/>
    </row>
    <row r="118" spans="1:18" ht="36" customHeight="1" x14ac:dyDescent="0.25">
      <c r="A118" s="126" t="s">
        <v>232</v>
      </c>
      <c r="B118" s="140" t="s">
        <v>234</v>
      </c>
      <c r="C118" s="117">
        <v>2307.6999999999998</v>
      </c>
      <c r="D118" s="119">
        <v>1048.9000000000001</v>
      </c>
      <c r="E118" s="118">
        <f t="shared" si="10"/>
        <v>45.452181826060588</v>
      </c>
      <c r="F118" s="119"/>
      <c r="G118" s="119"/>
      <c r="H118" s="120"/>
      <c r="I118" s="121">
        <f t="shared" si="19"/>
        <v>2307.6999999999998</v>
      </c>
      <c r="J118" s="122"/>
      <c r="K118" s="123">
        <f t="shared" si="23"/>
        <v>2307.6999999999998</v>
      </c>
      <c r="L118" s="121">
        <f t="shared" si="20"/>
        <v>1048.9000000000001</v>
      </c>
      <c r="M118" s="122"/>
      <c r="N118" s="123">
        <f t="shared" si="21"/>
        <v>1048.9000000000001</v>
      </c>
      <c r="O118" s="124">
        <f t="shared" si="27"/>
        <v>45.452181826060588</v>
      </c>
      <c r="P118" s="125"/>
      <c r="R118" t="s">
        <v>2</v>
      </c>
    </row>
    <row r="119" spans="1:18" ht="22.5" customHeight="1" x14ac:dyDescent="0.25">
      <c r="A119" s="110">
        <v>10</v>
      </c>
      <c r="B119" s="111" t="s">
        <v>235</v>
      </c>
      <c r="C119" s="112">
        <f>SUM(C120:C129)</f>
        <v>142111.79999999999</v>
      </c>
      <c r="D119" s="112">
        <f>SUM(D120:D129)</f>
        <v>134043.6</v>
      </c>
      <c r="E119" s="112">
        <f>D119/C119*100</f>
        <v>94.32263893638671</v>
      </c>
      <c r="F119" s="112">
        <f>SUM(F120:F129)</f>
        <v>786.2</v>
      </c>
      <c r="G119" s="112">
        <f>SUM(G120:G129)</f>
        <v>786.2</v>
      </c>
      <c r="H119" s="113">
        <f>G119/F119*100</f>
        <v>100</v>
      </c>
      <c r="I119" s="112">
        <f>SUM(I120:I129)</f>
        <v>142898</v>
      </c>
      <c r="J119" s="112">
        <f t="shared" ref="J119:N119" si="30">SUM(J120:J129)</f>
        <v>0</v>
      </c>
      <c r="K119" s="112">
        <f>SUM(K120:K129)</f>
        <v>142898</v>
      </c>
      <c r="L119" s="112">
        <f t="shared" si="30"/>
        <v>134829.79999999999</v>
      </c>
      <c r="M119" s="112">
        <f t="shared" si="30"/>
        <v>0</v>
      </c>
      <c r="N119" s="112">
        <f t="shared" si="30"/>
        <v>134829.79999999999</v>
      </c>
      <c r="O119" s="114">
        <f t="shared" si="27"/>
        <v>94.353874791809531</v>
      </c>
      <c r="P119" s="125"/>
    </row>
    <row r="120" spans="1:18" ht="21.75" customHeight="1" x14ac:dyDescent="0.25">
      <c r="A120" s="126">
        <v>1001</v>
      </c>
      <c r="B120" s="116" t="s">
        <v>236</v>
      </c>
      <c r="C120" s="117">
        <v>4627.3</v>
      </c>
      <c r="D120" s="117">
        <v>4588.7</v>
      </c>
      <c r="E120" s="118">
        <f t="shared" si="10"/>
        <v>99.165820240745134</v>
      </c>
      <c r="F120" s="119">
        <v>766.2</v>
      </c>
      <c r="G120" s="119">
        <v>766.2</v>
      </c>
      <c r="H120" s="120">
        <f>G120/F120*100</f>
        <v>100</v>
      </c>
      <c r="I120" s="121">
        <f t="shared" si="19"/>
        <v>5393.5</v>
      </c>
      <c r="J120" s="122"/>
      <c r="K120" s="123">
        <f t="shared" si="23"/>
        <v>5393.5</v>
      </c>
      <c r="L120" s="121">
        <f t="shared" si="20"/>
        <v>5354.9</v>
      </c>
      <c r="M120" s="122"/>
      <c r="N120" s="123">
        <f t="shared" si="21"/>
        <v>5354.9</v>
      </c>
      <c r="O120" s="124">
        <f t="shared" si="27"/>
        <v>99.2843237229999</v>
      </c>
      <c r="P120" s="125"/>
    </row>
    <row r="121" spans="1:18" ht="75.75" customHeight="1" x14ac:dyDescent="0.25">
      <c r="A121" s="126">
        <v>1003</v>
      </c>
      <c r="B121" s="140" t="s">
        <v>237</v>
      </c>
      <c r="C121" s="117">
        <v>1890</v>
      </c>
      <c r="D121" s="117">
        <v>945</v>
      </c>
      <c r="E121" s="118">
        <f t="shared" si="10"/>
        <v>50</v>
      </c>
      <c r="F121" s="119">
        <v>0</v>
      </c>
      <c r="G121" s="119">
        <v>0</v>
      </c>
      <c r="H121" s="120"/>
      <c r="I121" s="121">
        <f t="shared" si="19"/>
        <v>1890</v>
      </c>
      <c r="J121" s="122"/>
      <c r="K121" s="123">
        <f t="shared" si="23"/>
        <v>1890</v>
      </c>
      <c r="L121" s="121">
        <f t="shared" si="20"/>
        <v>945</v>
      </c>
      <c r="M121" s="122"/>
      <c r="N121" s="123">
        <f t="shared" si="21"/>
        <v>945</v>
      </c>
      <c r="O121" s="124">
        <f t="shared" si="27"/>
        <v>50</v>
      </c>
      <c r="P121" s="125"/>
    </row>
    <row r="122" spans="1:18" ht="63" customHeight="1" x14ac:dyDescent="0.25">
      <c r="A122" s="126" t="s">
        <v>238</v>
      </c>
      <c r="B122" s="140" t="s">
        <v>239</v>
      </c>
      <c r="C122" s="117">
        <v>1607.8</v>
      </c>
      <c r="D122" s="117">
        <v>1607.8</v>
      </c>
      <c r="E122" s="118">
        <f t="shared" si="10"/>
        <v>100</v>
      </c>
      <c r="F122" s="119"/>
      <c r="G122" s="119"/>
      <c r="H122" s="120"/>
      <c r="I122" s="121">
        <f t="shared" si="19"/>
        <v>1607.8</v>
      </c>
      <c r="J122" s="122"/>
      <c r="K122" s="123">
        <f t="shared" si="23"/>
        <v>1607.8</v>
      </c>
      <c r="L122" s="121">
        <f t="shared" si="20"/>
        <v>1607.8</v>
      </c>
      <c r="M122" s="122"/>
      <c r="N122" s="123">
        <f t="shared" si="21"/>
        <v>1607.8</v>
      </c>
      <c r="O122" s="124">
        <f t="shared" si="27"/>
        <v>100</v>
      </c>
      <c r="P122" s="125"/>
    </row>
    <row r="123" spans="1:18" ht="345" hidden="1" x14ac:dyDescent="0.25">
      <c r="A123" s="126" t="s">
        <v>238</v>
      </c>
      <c r="B123" s="116" t="s">
        <v>240</v>
      </c>
      <c r="C123" s="117"/>
      <c r="D123" s="117"/>
      <c r="E123" s="118"/>
      <c r="F123" s="119"/>
      <c r="G123" s="119"/>
      <c r="H123" s="120"/>
      <c r="I123" s="121">
        <f t="shared" si="19"/>
        <v>0</v>
      </c>
      <c r="J123" s="122"/>
      <c r="K123" s="123">
        <f t="shared" si="23"/>
        <v>0</v>
      </c>
      <c r="L123" s="121">
        <f t="shared" si="20"/>
        <v>0</v>
      </c>
      <c r="M123" s="122"/>
      <c r="N123" s="123">
        <f t="shared" si="21"/>
        <v>0</v>
      </c>
      <c r="O123" s="124"/>
      <c r="P123" s="125"/>
    </row>
    <row r="124" spans="1:18" ht="75" x14ac:dyDescent="0.25">
      <c r="A124" s="126">
        <v>1004</v>
      </c>
      <c r="B124" s="116" t="s">
        <v>241</v>
      </c>
      <c r="C124" s="117">
        <v>11269</v>
      </c>
      <c r="D124" s="117">
        <v>11269</v>
      </c>
      <c r="E124" s="118">
        <f t="shared" si="10"/>
        <v>100</v>
      </c>
      <c r="F124" s="119">
        <v>0</v>
      </c>
      <c r="G124" s="119">
        <v>0</v>
      </c>
      <c r="H124" s="120"/>
      <c r="I124" s="121">
        <f t="shared" si="19"/>
        <v>11269</v>
      </c>
      <c r="J124" s="122"/>
      <c r="K124" s="123">
        <f t="shared" si="23"/>
        <v>11269</v>
      </c>
      <c r="L124" s="121">
        <f t="shared" si="20"/>
        <v>11269</v>
      </c>
      <c r="M124" s="122"/>
      <c r="N124" s="123">
        <f t="shared" si="21"/>
        <v>11269</v>
      </c>
      <c r="O124" s="124">
        <f t="shared" si="27"/>
        <v>100</v>
      </c>
      <c r="P124" s="125"/>
    </row>
    <row r="125" spans="1:18" ht="158.25" customHeight="1" x14ac:dyDescent="0.25">
      <c r="A125" s="126">
        <v>1004</v>
      </c>
      <c r="B125" s="116" t="s">
        <v>242</v>
      </c>
      <c r="C125" s="117">
        <v>71043.8</v>
      </c>
      <c r="D125" s="117">
        <v>66994.8</v>
      </c>
      <c r="E125" s="118">
        <f t="shared" ref="E125:E141" si="31">D125/C125*100</f>
        <v>94.300699005402294</v>
      </c>
      <c r="F125" s="119">
        <v>0</v>
      </c>
      <c r="G125" s="119">
        <v>0</v>
      </c>
      <c r="H125" s="120"/>
      <c r="I125" s="121">
        <f t="shared" si="19"/>
        <v>71043.8</v>
      </c>
      <c r="J125" s="122"/>
      <c r="K125" s="123">
        <f t="shared" si="23"/>
        <v>71043.8</v>
      </c>
      <c r="L125" s="121">
        <f t="shared" si="20"/>
        <v>66994.8</v>
      </c>
      <c r="M125" s="122"/>
      <c r="N125" s="123">
        <f t="shared" si="21"/>
        <v>66994.8</v>
      </c>
      <c r="O125" s="124">
        <f t="shared" si="27"/>
        <v>94.300699005402294</v>
      </c>
      <c r="P125" s="125"/>
    </row>
    <row r="126" spans="1:18" ht="150" customHeight="1" x14ac:dyDescent="0.25">
      <c r="A126" s="126" t="s">
        <v>243</v>
      </c>
      <c r="B126" s="116" t="s">
        <v>244</v>
      </c>
      <c r="C126" s="117">
        <v>27354.2</v>
      </c>
      <c r="D126" s="117">
        <v>25460.2</v>
      </c>
      <c r="E126" s="118">
        <f>D126/C126*100</f>
        <v>93.076017576825492</v>
      </c>
      <c r="F126" s="119">
        <v>0</v>
      </c>
      <c r="G126" s="119">
        <v>0</v>
      </c>
      <c r="H126" s="120"/>
      <c r="I126" s="121">
        <f t="shared" si="19"/>
        <v>27354.2</v>
      </c>
      <c r="J126" s="122"/>
      <c r="K126" s="123">
        <f>I126-J126</f>
        <v>27354.2</v>
      </c>
      <c r="L126" s="121">
        <f t="shared" si="20"/>
        <v>25460.2</v>
      </c>
      <c r="M126" s="122"/>
      <c r="N126" s="123">
        <f t="shared" si="21"/>
        <v>25460.2</v>
      </c>
      <c r="O126" s="124">
        <f>N126/K126*100</f>
        <v>93.076017576825492</v>
      </c>
      <c r="P126" s="125"/>
    </row>
    <row r="127" spans="1:18" ht="38.25" customHeight="1" x14ac:dyDescent="0.25">
      <c r="A127" s="126" t="s">
        <v>243</v>
      </c>
      <c r="B127" s="116" t="s">
        <v>245</v>
      </c>
      <c r="C127" s="117">
        <v>5733.1</v>
      </c>
      <c r="D127" s="117">
        <v>5733.1</v>
      </c>
      <c r="E127" s="118">
        <f>D127/C127*100</f>
        <v>100</v>
      </c>
      <c r="F127" s="119"/>
      <c r="G127" s="119"/>
      <c r="H127" s="120"/>
      <c r="I127" s="121">
        <f t="shared" si="19"/>
        <v>5733.1</v>
      </c>
      <c r="J127" s="122"/>
      <c r="K127" s="123">
        <f t="shared" si="23"/>
        <v>5733.1</v>
      </c>
      <c r="L127" s="121">
        <f t="shared" si="20"/>
        <v>5733.1</v>
      </c>
      <c r="M127" s="122"/>
      <c r="N127" s="123">
        <f t="shared" si="21"/>
        <v>5733.1</v>
      </c>
      <c r="O127" s="124">
        <f>N127/K127*100</f>
        <v>100</v>
      </c>
      <c r="P127" s="125"/>
    </row>
    <row r="128" spans="1:18" ht="60" customHeight="1" x14ac:dyDescent="0.25">
      <c r="A128" s="126" t="s">
        <v>246</v>
      </c>
      <c r="B128" s="116" t="s">
        <v>247</v>
      </c>
      <c r="C128" s="117"/>
      <c r="D128" s="117"/>
      <c r="E128" s="118"/>
      <c r="F128" s="119">
        <v>20</v>
      </c>
      <c r="G128" s="119">
        <v>20</v>
      </c>
      <c r="H128" s="120">
        <f t="shared" ref="H128" si="32">G128/F128*100</f>
        <v>100</v>
      </c>
      <c r="I128" s="121">
        <f t="shared" si="19"/>
        <v>20</v>
      </c>
      <c r="J128" s="122"/>
      <c r="K128" s="123">
        <f t="shared" si="23"/>
        <v>20</v>
      </c>
      <c r="L128" s="121">
        <f t="shared" si="20"/>
        <v>20</v>
      </c>
      <c r="M128" s="122"/>
      <c r="N128" s="123">
        <f t="shared" si="21"/>
        <v>20</v>
      </c>
      <c r="O128" s="124">
        <f>N128/K128*100</f>
        <v>100</v>
      </c>
      <c r="P128" s="125"/>
    </row>
    <row r="129" spans="1:16" ht="36" customHeight="1" x14ac:dyDescent="0.25">
      <c r="A129" s="126">
        <v>1006</v>
      </c>
      <c r="B129" s="116" t="s">
        <v>248</v>
      </c>
      <c r="C129" s="117">
        <v>18586.599999999999</v>
      </c>
      <c r="D129" s="117">
        <v>17445</v>
      </c>
      <c r="E129" s="118">
        <f t="shared" si="31"/>
        <v>93.857940666932095</v>
      </c>
      <c r="F129" s="119">
        <v>0</v>
      </c>
      <c r="G129" s="119">
        <v>0</v>
      </c>
      <c r="H129" s="120"/>
      <c r="I129" s="121">
        <f t="shared" si="19"/>
        <v>18586.599999999999</v>
      </c>
      <c r="J129" s="122"/>
      <c r="K129" s="123">
        <f t="shared" si="23"/>
        <v>18586.599999999999</v>
      </c>
      <c r="L129" s="121">
        <f t="shared" si="20"/>
        <v>17445</v>
      </c>
      <c r="M129" s="122"/>
      <c r="N129" s="123">
        <f t="shared" si="21"/>
        <v>17445</v>
      </c>
      <c r="O129" s="124">
        <f t="shared" si="27"/>
        <v>93.857940666932095</v>
      </c>
      <c r="P129" s="125"/>
    </row>
    <row r="130" spans="1:16" ht="25.5" customHeight="1" x14ac:dyDescent="0.25">
      <c r="A130" s="146">
        <v>1100</v>
      </c>
      <c r="B130" s="111" t="s">
        <v>249</v>
      </c>
      <c r="C130" s="112">
        <f>SUM(C131:C133)</f>
        <v>102187.9</v>
      </c>
      <c r="D130" s="112">
        <f>SUM(D131:D133)</f>
        <v>102143.5</v>
      </c>
      <c r="E130" s="112">
        <f>D130/C130*100</f>
        <v>99.956550628792655</v>
      </c>
      <c r="F130" s="136">
        <f>F131+F132</f>
        <v>31830.1</v>
      </c>
      <c r="G130" s="136">
        <f>G131+G132</f>
        <v>30976.6</v>
      </c>
      <c r="H130" s="113">
        <f>G130/F130*100</f>
        <v>97.318575813459589</v>
      </c>
      <c r="I130" s="136">
        <f t="shared" ref="I130:N130" si="33">I131+I132+I133</f>
        <v>134018</v>
      </c>
      <c r="J130" s="136">
        <f t="shared" si="33"/>
        <v>177</v>
      </c>
      <c r="K130" s="136">
        <f>K131+K132+K133</f>
        <v>133841</v>
      </c>
      <c r="L130" s="136">
        <f t="shared" si="33"/>
        <v>133120.1</v>
      </c>
      <c r="M130" s="136">
        <f t="shared" si="33"/>
        <v>177</v>
      </c>
      <c r="N130" s="136">
        <f t="shared" si="33"/>
        <v>132943.1</v>
      </c>
      <c r="O130" s="114">
        <f t="shared" si="27"/>
        <v>99.329129340037809</v>
      </c>
      <c r="P130" s="125"/>
    </row>
    <row r="131" spans="1:16" ht="21.75" customHeight="1" x14ac:dyDescent="0.25">
      <c r="A131" s="126">
        <v>1101</v>
      </c>
      <c r="B131" s="116" t="s">
        <v>250</v>
      </c>
      <c r="C131" s="117">
        <v>101516.4</v>
      </c>
      <c r="D131" s="117">
        <v>101472</v>
      </c>
      <c r="E131" s="118">
        <f t="shared" si="31"/>
        <v>99.956263224464223</v>
      </c>
      <c r="F131" s="119">
        <v>31830.1</v>
      </c>
      <c r="G131" s="119">
        <v>30976.6</v>
      </c>
      <c r="H131" s="120">
        <f>G131/F131*100</f>
        <v>97.318575813459589</v>
      </c>
      <c r="I131" s="121">
        <f t="shared" si="19"/>
        <v>133346.5</v>
      </c>
      <c r="J131" s="122">
        <v>177</v>
      </c>
      <c r="K131" s="123">
        <f t="shared" si="23"/>
        <v>133169.5</v>
      </c>
      <c r="L131" s="121">
        <f t="shared" si="20"/>
        <v>132448.6</v>
      </c>
      <c r="M131" s="122">
        <v>177</v>
      </c>
      <c r="N131" s="123">
        <f t="shared" si="21"/>
        <v>132271.6</v>
      </c>
      <c r="O131" s="124">
        <f t="shared" si="27"/>
        <v>99.325746511025429</v>
      </c>
      <c r="P131" s="125"/>
    </row>
    <row r="132" spans="1:16" ht="18.75" customHeight="1" x14ac:dyDescent="0.25">
      <c r="A132" s="126">
        <v>1102</v>
      </c>
      <c r="B132" s="116" t="s">
        <v>251</v>
      </c>
      <c r="C132" s="117">
        <v>165</v>
      </c>
      <c r="D132" s="117">
        <v>165</v>
      </c>
      <c r="E132" s="118">
        <f t="shared" si="31"/>
        <v>100</v>
      </c>
      <c r="F132" s="119"/>
      <c r="G132" s="119">
        <v>0</v>
      </c>
      <c r="H132" s="120"/>
      <c r="I132" s="121">
        <f t="shared" si="19"/>
        <v>165</v>
      </c>
      <c r="J132" s="122"/>
      <c r="K132" s="123">
        <f t="shared" si="23"/>
        <v>165</v>
      </c>
      <c r="L132" s="121">
        <f t="shared" si="20"/>
        <v>165</v>
      </c>
      <c r="M132" s="122"/>
      <c r="N132" s="123">
        <f t="shared" si="21"/>
        <v>165</v>
      </c>
      <c r="O132" s="124">
        <f t="shared" si="27"/>
        <v>100</v>
      </c>
      <c r="P132" s="125"/>
    </row>
    <row r="133" spans="1:16" ht="29.25" customHeight="1" x14ac:dyDescent="0.25">
      <c r="A133" s="126" t="s">
        <v>252</v>
      </c>
      <c r="B133" s="116" t="s">
        <v>253</v>
      </c>
      <c r="C133" s="117">
        <v>506.5</v>
      </c>
      <c r="D133" s="117">
        <v>506.5</v>
      </c>
      <c r="E133" s="118">
        <f t="shared" si="31"/>
        <v>100</v>
      </c>
      <c r="F133" s="119"/>
      <c r="G133" s="119"/>
      <c r="H133" s="120"/>
      <c r="I133" s="121">
        <f t="shared" si="19"/>
        <v>506.5</v>
      </c>
      <c r="J133" s="122"/>
      <c r="K133" s="123">
        <f t="shared" si="23"/>
        <v>506.5</v>
      </c>
      <c r="L133" s="121">
        <f t="shared" si="20"/>
        <v>506.5</v>
      </c>
      <c r="M133" s="122"/>
      <c r="N133" s="123">
        <f t="shared" si="21"/>
        <v>506.5</v>
      </c>
      <c r="O133" s="124">
        <f t="shared" si="27"/>
        <v>100</v>
      </c>
      <c r="P133" s="125"/>
    </row>
    <row r="134" spans="1:16" ht="26.25" customHeight="1" x14ac:dyDescent="0.25">
      <c r="A134" s="146">
        <v>1200</v>
      </c>
      <c r="B134" s="111" t="s">
        <v>254</v>
      </c>
      <c r="C134" s="112">
        <f>SUM(C135:C135)</f>
        <v>6855</v>
      </c>
      <c r="D134" s="112">
        <f>SUM(D135:D135)</f>
        <v>6855</v>
      </c>
      <c r="E134" s="128">
        <f>D134/C134*100</f>
        <v>100</v>
      </c>
      <c r="F134" s="112"/>
      <c r="G134" s="112"/>
      <c r="H134" s="113"/>
      <c r="I134" s="112">
        <f t="shared" ref="I134:N134" si="34">I135</f>
        <v>6855</v>
      </c>
      <c r="J134" s="112">
        <f t="shared" si="34"/>
        <v>0</v>
      </c>
      <c r="K134" s="112">
        <f>K135</f>
        <v>6855</v>
      </c>
      <c r="L134" s="112">
        <f t="shared" si="34"/>
        <v>6855</v>
      </c>
      <c r="M134" s="112">
        <f t="shared" si="34"/>
        <v>0</v>
      </c>
      <c r="N134" s="112">
        <f t="shared" si="34"/>
        <v>6855</v>
      </c>
      <c r="O134" s="129">
        <f t="shared" si="27"/>
        <v>100</v>
      </c>
      <c r="P134" s="125"/>
    </row>
    <row r="135" spans="1:16" ht="24.75" customHeight="1" x14ac:dyDescent="0.25">
      <c r="A135" s="126" t="s">
        <v>255</v>
      </c>
      <c r="B135" s="116" t="s">
        <v>256</v>
      </c>
      <c r="C135" s="117">
        <v>6855</v>
      </c>
      <c r="D135" s="117">
        <v>6855</v>
      </c>
      <c r="E135" s="118">
        <f>D135/C135*100</f>
        <v>100</v>
      </c>
      <c r="F135" s="119"/>
      <c r="G135" s="119"/>
      <c r="H135" s="120"/>
      <c r="I135" s="121">
        <f t="shared" si="19"/>
        <v>6855</v>
      </c>
      <c r="J135" s="122">
        <v>0</v>
      </c>
      <c r="K135" s="123">
        <f t="shared" si="23"/>
        <v>6855</v>
      </c>
      <c r="L135" s="121">
        <f t="shared" si="20"/>
        <v>6855</v>
      </c>
      <c r="M135" s="122"/>
      <c r="N135" s="123">
        <f t="shared" si="21"/>
        <v>6855</v>
      </c>
      <c r="O135" s="124">
        <f>N135/K135*100</f>
        <v>100</v>
      </c>
      <c r="P135" s="125"/>
    </row>
    <row r="136" spans="1:16" ht="42.75" customHeight="1" x14ac:dyDescent="0.25">
      <c r="A136" s="146">
        <v>1300</v>
      </c>
      <c r="B136" s="111" t="s">
        <v>257</v>
      </c>
      <c r="C136" s="112">
        <f t="shared" ref="C136:N136" si="35">C137</f>
        <v>30</v>
      </c>
      <c r="D136" s="112">
        <f t="shared" si="35"/>
        <v>18.8</v>
      </c>
      <c r="E136" s="112">
        <f t="shared" si="35"/>
        <v>62.666666666666671</v>
      </c>
      <c r="F136" s="112">
        <f t="shared" si="35"/>
        <v>0</v>
      </c>
      <c r="G136" s="112">
        <f t="shared" si="35"/>
        <v>0</v>
      </c>
      <c r="H136" s="128">
        <f t="shared" si="35"/>
        <v>0</v>
      </c>
      <c r="I136" s="112">
        <f t="shared" si="35"/>
        <v>30</v>
      </c>
      <c r="J136" s="112">
        <f t="shared" si="35"/>
        <v>0</v>
      </c>
      <c r="K136" s="112">
        <f>K137</f>
        <v>30</v>
      </c>
      <c r="L136" s="112">
        <f t="shared" si="35"/>
        <v>18.8</v>
      </c>
      <c r="M136" s="112">
        <f t="shared" si="35"/>
        <v>0</v>
      </c>
      <c r="N136" s="112">
        <f t="shared" si="35"/>
        <v>18.8</v>
      </c>
      <c r="O136" s="129">
        <f t="shared" si="27"/>
        <v>62.666666666666671</v>
      </c>
      <c r="P136" s="125"/>
    </row>
    <row r="137" spans="1:16" ht="39" customHeight="1" x14ac:dyDescent="0.25">
      <c r="A137" s="126">
        <v>1301</v>
      </c>
      <c r="B137" s="116" t="s">
        <v>258</v>
      </c>
      <c r="C137" s="117">
        <v>30</v>
      </c>
      <c r="D137" s="117">
        <v>18.8</v>
      </c>
      <c r="E137" s="118">
        <f t="shared" si="31"/>
        <v>62.666666666666671</v>
      </c>
      <c r="F137" s="119"/>
      <c r="G137" s="119">
        <v>0</v>
      </c>
      <c r="H137" s="120">
        <v>0</v>
      </c>
      <c r="I137" s="121">
        <f t="shared" si="19"/>
        <v>30</v>
      </c>
      <c r="J137" s="122"/>
      <c r="K137" s="123">
        <f t="shared" si="23"/>
        <v>30</v>
      </c>
      <c r="L137" s="121">
        <f t="shared" si="20"/>
        <v>18.8</v>
      </c>
      <c r="M137" s="154"/>
      <c r="N137" s="123">
        <f t="shared" si="21"/>
        <v>18.8</v>
      </c>
      <c r="O137" s="124">
        <f t="shared" si="27"/>
        <v>62.666666666666671</v>
      </c>
      <c r="P137" s="125"/>
    </row>
    <row r="138" spans="1:16" ht="25.5" customHeight="1" x14ac:dyDescent="0.25">
      <c r="A138" s="146">
        <v>1400</v>
      </c>
      <c r="B138" s="111" t="s">
        <v>259</v>
      </c>
      <c r="C138" s="112">
        <f>SUM(C139:C141)</f>
        <v>332736.09999999998</v>
      </c>
      <c r="D138" s="112">
        <f>SUM(D139:D141)</f>
        <v>332736</v>
      </c>
      <c r="E138" s="112">
        <f>D138/C138*100</f>
        <v>99.999969946152532</v>
      </c>
      <c r="F138" s="136">
        <f>F139+F140+F141</f>
        <v>0</v>
      </c>
      <c r="G138" s="136">
        <f>SUM(G139:G141)</f>
        <v>0</v>
      </c>
      <c r="H138" s="136"/>
      <c r="I138" s="136">
        <f t="shared" ref="I138:N138" si="36">I139+I140+I141</f>
        <v>332736.09999999998</v>
      </c>
      <c r="J138" s="136">
        <f t="shared" si="36"/>
        <v>332735.89999999997</v>
      </c>
      <c r="K138" s="136">
        <f>K139+K140+K141</f>
        <v>0.1999999999998181</v>
      </c>
      <c r="L138" s="136">
        <f t="shared" si="36"/>
        <v>332736</v>
      </c>
      <c r="M138" s="136">
        <f t="shared" si="36"/>
        <v>332736</v>
      </c>
      <c r="N138" s="136">
        <f t="shared" si="36"/>
        <v>0</v>
      </c>
      <c r="O138" s="114">
        <v>0</v>
      </c>
      <c r="P138" s="125"/>
    </row>
    <row r="139" spans="1:16" ht="39.75" customHeight="1" x14ac:dyDescent="0.25">
      <c r="A139" s="126">
        <v>1401</v>
      </c>
      <c r="B139" s="116" t="s">
        <v>260</v>
      </c>
      <c r="C139" s="117">
        <v>133766.39999999999</v>
      </c>
      <c r="D139" s="117">
        <v>133766.39999999999</v>
      </c>
      <c r="E139" s="118">
        <f t="shared" si="31"/>
        <v>100</v>
      </c>
      <c r="F139" s="119">
        <v>0</v>
      </c>
      <c r="G139" s="119">
        <v>0</v>
      </c>
      <c r="H139" s="120">
        <v>0</v>
      </c>
      <c r="I139" s="121">
        <f t="shared" si="19"/>
        <v>133766.39999999999</v>
      </c>
      <c r="J139" s="122">
        <v>133766.39999999999</v>
      </c>
      <c r="K139" s="123">
        <f t="shared" si="23"/>
        <v>0</v>
      </c>
      <c r="L139" s="121">
        <f t="shared" si="20"/>
        <v>133766.39999999999</v>
      </c>
      <c r="M139" s="154">
        <v>133766.39999999999</v>
      </c>
      <c r="N139" s="123">
        <f t="shared" si="21"/>
        <v>0</v>
      </c>
      <c r="O139" s="124">
        <v>0</v>
      </c>
      <c r="P139" s="125"/>
    </row>
    <row r="140" spans="1:16" ht="24" customHeight="1" x14ac:dyDescent="0.25">
      <c r="A140" s="126">
        <v>1402</v>
      </c>
      <c r="B140" s="116" t="s">
        <v>261</v>
      </c>
      <c r="C140" s="117">
        <v>195177.2</v>
      </c>
      <c r="D140" s="117">
        <v>195177.2</v>
      </c>
      <c r="E140" s="118">
        <f t="shared" si="31"/>
        <v>100</v>
      </c>
      <c r="F140" s="119">
        <v>0</v>
      </c>
      <c r="G140" s="119">
        <v>0</v>
      </c>
      <c r="H140" s="120">
        <v>0</v>
      </c>
      <c r="I140" s="121">
        <f t="shared" si="19"/>
        <v>195177.2</v>
      </c>
      <c r="J140" s="122">
        <v>195177.2</v>
      </c>
      <c r="K140" s="123">
        <f t="shared" si="23"/>
        <v>0</v>
      </c>
      <c r="L140" s="121">
        <f t="shared" si="20"/>
        <v>195177.2</v>
      </c>
      <c r="M140" s="154">
        <v>195177.2</v>
      </c>
      <c r="N140" s="123">
        <f t="shared" si="21"/>
        <v>0</v>
      </c>
      <c r="O140" s="124">
        <v>0</v>
      </c>
      <c r="P140" s="125"/>
    </row>
    <row r="141" spans="1:16" ht="26.25" customHeight="1" x14ac:dyDescent="0.25">
      <c r="A141" s="126">
        <v>1403</v>
      </c>
      <c r="B141" s="116" t="s">
        <v>262</v>
      </c>
      <c r="C141" s="117">
        <v>3792.5</v>
      </c>
      <c r="D141" s="117">
        <v>3792.4</v>
      </c>
      <c r="E141" s="118">
        <f t="shared" si="31"/>
        <v>99.997363216875414</v>
      </c>
      <c r="F141" s="119">
        <v>0</v>
      </c>
      <c r="G141" s="119">
        <v>0</v>
      </c>
      <c r="H141" s="120">
        <v>0</v>
      </c>
      <c r="I141" s="121">
        <f t="shared" si="19"/>
        <v>3792.5</v>
      </c>
      <c r="J141" s="122">
        <v>3792.3</v>
      </c>
      <c r="K141" s="123">
        <f t="shared" si="23"/>
        <v>0.1999999999998181</v>
      </c>
      <c r="L141" s="121">
        <f t="shared" si="20"/>
        <v>3792.4</v>
      </c>
      <c r="M141" s="122">
        <v>3792.4</v>
      </c>
      <c r="N141" s="123">
        <f t="shared" si="21"/>
        <v>0</v>
      </c>
      <c r="O141" s="124">
        <v>0</v>
      </c>
      <c r="P141" s="125"/>
    </row>
    <row r="142" spans="1:16" ht="15.75" thickBot="1" x14ac:dyDescent="0.3">
      <c r="A142" s="155" t="s">
        <v>263</v>
      </c>
      <c r="B142" s="156"/>
      <c r="C142" s="157">
        <f>C10+C19+C21+C25+C56+C97+C99+C110+C115+C119+C130+C134+C136+C138</f>
        <v>4784322.0999999996</v>
      </c>
      <c r="D142" s="157">
        <f>D138+D136+D134+D130+D119+D115+D110+D99+D97+D56+D25+D21+D19+D10</f>
        <v>4654440.5999999996</v>
      </c>
      <c r="E142" s="157">
        <f>D142/C142*100</f>
        <v>97.285268481400948</v>
      </c>
      <c r="F142" s="157">
        <f>F10+F19+F21+F25+F56+F97+F99+F110+F115+F119+F130+F134+F136+F138</f>
        <v>829268.67999999982</v>
      </c>
      <c r="G142" s="157">
        <f>G10+G19+G21+G25+G56+G97+G99+G110+G115+G119+G130+G134+G136+G138</f>
        <v>794185.29999999993</v>
      </c>
      <c r="H142" s="158">
        <f>G142/F142*100</f>
        <v>95.769359093605232</v>
      </c>
      <c r="I142" s="157"/>
      <c r="J142" s="157">
        <f>J10+J19+J21+J25+J56+J97+J99+J110+J115+J119+J130+J134+J136+J138</f>
        <v>608630.5</v>
      </c>
      <c r="K142" s="157">
        <f>K138+K136+K134+K130+K119+K115+K110+K99+K97+K56+K25+K21+K19+K10</f>
        <v>5004960.2799999993</v>
      </c>
      <c r="L142" s="159"/>
      <c r="M142" s="157">
        <f>M10+M19+M21+M25+M56+M97+M99+M110+M115+M119+M130+M134+M136+M138</f>
        <v>607275.30000000005</v>
      </c>
      <c r="N142" s="157">
        <f>N138+N136+N134+N130+N119+N115+N110+N99+N97+N56+N25+N21+N19+N10</f>
        <v>4841350.5999999996</v>
      </c>
      <c r="O142" s="160">
        <f t="shared" si="27"/>
        <v>96.731049382074218</v>
      </c>
      <c r="P142" s="125"/>
    </row>
    <row r="143" spans="1:16" x14ac:dyDescent="0.25">
      <c r="A143" s="161"/>
      <c r="B143" s="162"/>
      <c r="C143" s="163"/>
      <c r="D143" s="76"/>
      <c r="E143" s="164"/>
      <c r="F143" s="78"/>
      <c r="G143" s="78"/>
      <c r="H143" s="79"/>
      <c r="I143" s="79"/>
      <c r="J143" s="79"/>
      <c r="K143" s="82"/>
      <c r="L143" s="78"/>
      <c r="M143" s="82"/>
      <c r="N143" s="82"/>
      <c r="O143" s="83"/>
    </row>
    <row r="144" spans="1:16" hidden="1" x14ac:dyDescent="0.25">
      <c r="A144" s="165"/>
      <c r="B144" s="166"/>
      <c r="C144" s="167">
        <v>4784322.0999999996</v>
      </c>
      <c r="D144" s="167">
        <v>4654440.5999999996</v>
      </c>
      <c r="E144" s="167"/>
      <c r="F144" s="167">
        <v>829268.7</v>
      </c>
      <c r="G144" s="167">
        <v>794185.3</v>
      </c>
      <c r="H144" s="167"/>
      <c r="I144" s="167"/>
      <c r="J144" s="167">
        <v>608630.6</v>
      </c>
      <c r="K144" s="167">
        <v>5004960.3</v>
      </c>
      <c r="L144" s="167"/>
      <c r="M144" s="167">
        <v>607275.19999999995</v>
      </c>
      <c r="N144" s="167">
        <v>4841350.5999999996</v>
      </c>
      <c r="O144" s="167"/>
    </row>
    <row r="145" spans="1:15" hidden="1" x14ac:dyDescent="0.25">
      <c r="A145" s="165"/>
      <c r="B145" s="166"/>
      <c r="C145" s="168">
        <f>C144-C142</f>
        <v>0</v>
      </c>
      <c r="D145" s="168">
        <f>D144-D142</f>
        <v>0</v>
      </c>
      <c r="E145" s="169"/>
      <c r="F145" s="170">
        <f>F142-F144</f>
        <v>-2.0000000135041773E-2</v>
      </c>
      <c r="G145" s="171">
        <f>G142-G144</f>
        <v>0</v>
      </c>
      <c r="H145" s="171"/>
      <c r="I145" s="171"/>
      <c r="J145" s="172">
        <f>J142-J144</f>
        <v>-9.9999999976716936E-2</v>
      </c>
      <c r="K145" s="172">
        <f>K142-K144</f>
        <v>-2.0000000484287739E-2</v>
      </c>
      <c r="L145" s="171"/>
      <c r="M145" s="172">
        <f>M142-M144</f>
        <v>0.10000000009313226</v>
      </c>
      <c r="N145" s="172">
        <f>N142-N144</f>
        <v>0</v>
      </c>
      <c r="O145" s="172"/>
    </row>
    <row r="146" spans="1:15" x14ac:dyDescent="0.25">
      <c r="A146" s="173" t="s">
        <v>264</v>
      </c>
      <c r="B146" s="173"/>
      <c r="C146" s="173"/>
      <c r="D146" s="174"/>
      <c r="E146" s="175"/>
      <c r="F146" s="174"/>
      <c r="G146" s="78"/>
      <c r="H146" s="79"/>
      <c r="I146" s="79"/>
      <c r="J146" s="79"/>
      <c r="K146" s="83"/>
      <c r="L146" s="79"/>
      <c r="M146" s="83"/>
      <c r="N146" s="82"/>
      <c r="O146" s="83"/>
    </row>
    <row r="147" spans="1:15" x14ac:dyDescent="0.25">
      <c r="A147" s="173" t="s">
        <v>265</v>
      </c>
      <c r="B147" s="173"/>
      <c r="C147" s="173"/>
      <c r="D147" s="176"/>
      <c r="E147" s="177" t="s">
        <v>266</v>
      </c>
      <c r="F147" s="177"/>
      <c r="G147" s="78"/>
      <c r="H147" s="79"/>
      <c r="I147" s="79"/>
      <c r="J147" s="79"/>
      <c r="K147" s="80"/>
      <c r="L147" s="81"/>
      <c r="M147" s="80"/>
      <c r="N147" s="82"/>
      <c r="O147" s="83"/>
    </row>
    <row r="148" spans="1:15" x14ac:dyDescent="0.25">
      <c r="A148" s="178"/>
      <c r="B148" s="179"/>
      <c r="C148" s="180"/>
      <c r="D148" s="181"/>
      <c r="E148" s="182"/>
      <c r="F148" s="183"/>
      <c r="G148" s="78"/>
      <c r="H148" s="79"/>
      <c r="I148" s="79"/>
      <c r="J148" s="79"/>
      <c r="K148" s="80"/>
      <c r="L148" s="81"/>
      <c r="M148" s="80"/>
      <c r="N148" s="82"/>
      <c r="O148" s="83"/>
    </row>
    <row r="149" spans="1:15" x14ac:dyDescent="0.25">
      <c r="A149" s="173" t="s">
        <v>267</v>
      </c>
      <c r="B149" s="173"/>
      <c r="C149" s="173"/>
      <c r="D149" s="184"/>
      <c r="E149" s="177" t="s">
        <v>268</v>
      </c>
      <c r="F149" s="177"/>
      <c r="G149" s="78"/>
      <c r="H149" s="79"/>
      <c r="I149" s="79"/>
      <c r="J149" s="79"/>
      <c r="K149" s="80"/>
      <c r="L149" s="81"/>
      <c r="M149" s="80"/>
      <c r="N149" s="82"/>
      <c r="O149" s="83"/>
    </row>
    <row r="150" spans="1:15" x14ac:dyDescent="0.25">
      <c r="A150" s="178"/>
      <c r="B150" s="185"/>
      <c r="C150" s="186"/>
      <c r="D150" s="187"/>
      <c r="E150" s="182"/>
      <c r="F150" s="183"/>
      <c r="G150" s="78"/>
      <c r="H150" s="79"/>
      <c r="I150" s="79"/>
      <c r="J150" s="79"/>
      <c r="K150" s="80"/>
      <c r="L150" s="81"/>
      <c r="M150" s="80"/>
      <c r="N150" s="82"/>
      <c r="O150" s="83"/>
    </row>
    <row r="151" spans="1:15" x14ac:dyDescent="0.25">
      <c r="A151" s="173" t="s">
        <v>269</v>
      </c>
      <c r="B151" s="173"/>
      <c r="C151" s="173"/>
      <c r="D151" s="184"/>
      <c r="E151" s="177" t="s">
        <v>270</v>
      </c>
      <c r="F151" s="177"/>
      <c r="G151" s="78"/>
      <c r="H151" s="79"/>
      <c r="I151" s="79"/>
      <c r="J151" s="79"/>
      <c r="K151" s="80"/>
      <c r="L151" s="81"/>
      <c r="M151" s="80"/>
      <c r="N151" s="82"/>
      <c r="O151" s="83"/>
    </row>
    <row r="152" spans="1:15" x14ac:dyDescent="0.25">
      <c r="A152" s="188"/>
      <c r="B152" s="189"/>
      <c r="C152" s="190"/>
      <c r="D152" s="174"/>
      <c r="E152" s="191"/>
      <c r="F152" s="174"/>
      <c r="G152" s="78"/>
      <c r="H152" s="79"/>
      <c r="I152" s="79"/>
      <c r="J152" s="79"/>
      <c r="K152" s="83"/>
      <c r="L152" s="79"/>
      <c r="M152" s="83"/>
      <c r="N152" s="82"/>
      <c r="O152" s="83"/>
    </row>
    <row r="153" spans="1:15" x14ac:dyDescent="0.25">
      <c r="A153" s="142"/>
      <c r="B153" s="142"/>
      <c r="C153" s="192" t="s">
        <v>271</v>
      </c>
      <c r="D153" s="193"/>
      <c r="E153" s="194" t="s">
        <v>272</v>
      </c>
      <c r="F153" s="195"/>
      <c r="G153" s="153"/>
      <c r="K153" t="s">
        <v>273</v>
      </c>
      <c r="L153" s="196"/>
      <c r="N153" s="153"/>
    </row>
    <row r="154" spans="1:15" x14ac:dyDescent="0.25">
      <c r="C154" s="153"/>
      <c r="F154" s="153"/>
      <c r="L154" s="196"/>
    </row>
    <row r="155" spans="1:15" x14ac:dyDescent="0.25">
      <c r="K155" s="197"/>
      <c r="L155" s="197"/>
      <c r="M155" s="197"/>
    </row>
  </sheetData>
  <mergeCells count="28">
    <mergeCell ref="A147:C147"/>
    <mergeCell ref="E147:F147"/>
    <mergeCell ref="A149:C149"/>
    <mergeCell ref="E149:F149"/>
    <mergeCell ref="A151:C151"/>
    <mergeCell ref="E151:F151"/>
    <mergeCell ref="M4:M5"/>
    <mergeCell ref="N4:N5"/>
    <mergeCell ref="O4:O5"/>
    <mergeCell ref="B6:O8"/>
    <mergeCell ref="A142:B142"/>
    <mergeCell ref="A146:C146"/>
    <mergeCell ref="G4:G5"/>
    <mergeCell ref="H4:H5"/>
    <mergeCell ref="I4:I5"/>
    <mergeCell ref="J4:J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2021-04-16T05:39:37Z</dcterms:modified>
</cp:coreProperties>
</file>