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2" l="1"/>
  <c r="E132" i="2"/>
  <c r="J131" i="2"/>
  <c r="I131" i="2"/>
  <c r="E131" i="2"/>
  <c r="J130" i="2"/>
  <c r="I130" i="2"/>
  <c r="E130" i="2"/>
  <c r="G129" i="2"/>
  <c r="F129" i="2"/>
  <c r="D129" i="2"/>
  <c r="C129" i="2"/>
  <c r="J128" i="2"/>
  <c r="K128" i="2" s="1"/>
  <c r="I128" i="2"/>
  <c r="E128" i="2"/>
  <c r="J127" i="2"/>
  <c r="I127" i="2"/>
  <c r="H127" i="2"/>
  <c r="G127" i="2"/>
  <c r="F127" i="2"/>
  <c r="E127" i="2"/>
  <c r="D127" i="2"/>
  <c r="C127" i="2"/>
  <c r="J126" i="2"/>
  <c r="K126" i="2" s="1"/>
  <c r="I126" i="2"/>
  <c r="E126" i="2"/>
  <c r="J125" i="2"/>
  <c r="K125" i="2" s="1"/>
  <c r="D125" i="2"/>
  <c r="C125" i="2"/>
  <c r="I125" i="2" s="1"/>
  <c r="J124" i="2"/>
  <c r="I124" i="2"/>
  <c r="E124" i="2"/>
  <c r="J123" i="2"/>
  <c r="I123" i="2"/>
  <c r="E123" i="2"/>
  <c r="J122" i="2"/>
  <c r="I122" i="2"/>
  <c r="H122" i="2"/>
  <c r="E122" i="2"/>
  <c r="J121" i="2"/>
  <c r="G121" i="2"/>
  <c r="F121" i="2"/>
  <c r="E121" i="2"/>
  <c r="D121" i="2"/>
  <c r="C121" i="2"/>
  <c r="K120" i="2"/>
  <c r="J120" i="2"/>
  <c r="I120" i="2"/>
  <c r="H120" i="2"/>
  <c r="E120" i="2"/>
  <c r="K119" i="2"/>
  <c r="J119" i="2"/>
  <c r="I119" i="2"/>
  <c r="E119" i="2"/>
  <c r="K118" i="2"/>
  <c r="J118" i="2"/>
  <c r="I118" i="2"/>
  <c r="E118" i="2"/>
  <c r="K117" i="2"/>
  <c r="J117" i="2"/>
  <c r="I117" i="2"/>
  <c r="E117" i="2"/>
  <c r="K116" i="2"/>
  <c r="J116" i="2"/>
  <c r="I116" i="2"/>
  <c r="E116" i="2"/>
  <c r="J115" i="2"/>
  <c r="K115" i="2" s="1"/>
  <c r="I115" i="2"/>
  <c r="I112" i="2" s="1"/>
  <c r="E115" i="2"/>
  <c r="K114" i="2"/>
  <c r="J114" i="2"/>
  <c r="I114" i="2"/>
  <c r="E114" i="2"/>
  <c r="K113" i="2"/>
  <c r="J113" i="2"/>
  <c r="I113" i="2"/>
  <c r="H113" i="2"/>
  <c r="E113" i="2"/>
  <c r="G112" i="2"/>
  <c r="H112" i="2" s="1"/>
  <c r="F112" i="2"/>
  <c r="D112" i="2"/>
  <c r="C112" i="2"/>
  <c r="J111" i="2"/>
  <c r="I111" i="2"/>
  <c r="E111" i="2"/>
  <c r="J110" i="2"/>
  <c r="K110" i="2" s="1"/>
  <c r="I110" i="2"/>
  <c r="E110" i="2"/>
  <c r="J109" i="2"/>
  <c r="I109" i="2"/>
  <c r="I108" i="2" s="1"/>
  <c r="F108" i="2"/>
  <c r="E108" i="2"/>
  <c r="D108" i="2"/>
  <c r="J108" i="2" s="1"/>
  <c r="K108" i="2" s="1"/>
  <c r="C108" i="2"/>
  <c r="K107" i="2"/>
  <c r="J107" i="2"/>
  <c r="I107" i="2"/>
  <c r="H107" i="2"/>
  <c r="E107" i="2"/>
  <c r="J106" i="2"/>
  <c r="I106" i="2"/>
  <c r="H106" i="2"/>
  <c r="E106" i="2"/>
  <c r="J105" i="2"/>
  <c r="I105" i="2"/>
  <c r="H105" i="2"/>
  <c r="C105" i="2"/>
  <c r="K104" i="2"/>
  <c r="J104" i="2"/>
  <c r="I104" i="2"/>
  <c r="H104" i="2"/>
  <c r="E104" i="2"/>
  <c r="I103" i="2"/>
  <c r="H103" i="2"/>
  <c r="G103" i="2"/>
  <c r="F103" i="2"/>
  <c r="D103" i="2"/>
  <c r="J102" i="2"/>
  <c r="I102" i="2"/>
  <c r="E102" i="2"/>
  <c r="J101" i="2"/>
  <c r="I101" i="2"/>
  <c r="E101" i="2"/>
  <c r="J100" i="2"/>
  <c r="K100" i="2" s="1"/>
  <c r="I100" i="2"/>
  <c r="E100" i="2"/>
  <c r="J99" i="2"/>
  <c r="I99" i="2"/>
  <c r="E99" i="2"/>
  <c r="J98" i="2"/>
  <c r="I98" i="2"/>
  <c r="E98" i="2"/>
  <c r="J97" i="2"/>
  <c r="I97" i="2"/>
  <c r="E97" i="2"/>
  <c r="J96" i="2"/>
  <c r="K96" i="2" s="1"/>
  <c r="I96" i="2"/>
  <c r="E96" i="2"/>
  <c r="J95" i="2"/>
  <c r="I95" i="2"/>
  <c r="E95" i="2"/>
  <c r="J94" i="2"/>
  <c r="I94" i="2"/>
  <c r="E94" i="2"/>
  <c r="J93" i="2"/>
  <c r="I93" i="2"/>
  <c r="E93" i="2"/>
  <c r="G92" i="2"/>
  <c r="F92" i="2"/>
  <c r="D92" i="2"/>
  <c r="E92" i="2" s="1"/>
  <c r="C92" i="2"/>
  <c r="J91" i="2"/>
  <c r="I91" i="2"/>
  <c r="I90" i="2" s="1"/>
  <c r="H91" i="2"/>
  <c r="E91" i="2"/>
  <c r="J90" i="2"/>
  <c r="K90" i="2" s="1"/>
  <c r="H90" i="2"/>
  <c r="G90" i="2"/>
  <c r="F90" i="2"/>
  <c r="D90" i="2"/>
  <c r="E90" i="2" s="1"/>
  <c r="C90" i="2"/>
  <c r="K89" i="2"/>
  <c r="J89" i="2"/>
  <c r="I89" i="2"/>
  <c r="E89" i="2"/>
  <c r="K88" i="2"/>
  <c r="J88" i="2"/>
  <c r="I88" i="2"/>
  <c r="H88" i="2"/>
  <c r="J87" i="2"/>
  <c r="K87" i="2" s="1"/>
  <c r="I87" i="2"/>
  <c r="H87" i="2"/>
  <c r="E87" i="2"/>
  <c r="J86" i="2"/>
  <c r="I86" i="2"/>
  <c r="H86" i="2"/>
  <c r="E86" i="2"/>
  <c r="J85" i="2"/>
  <c r="I85" i="2"/>
  <c r="H85" i="2"/>
  <c r="E85" i="2"/>
  <c r="J84" i="2"/>
  <c r="K84" i="2" s="1"/>
  <c r="I84" i="2"/>
  <c r="H84" i="2"/>
  <c r="E84" i="2"/>
  <c r="K83" i="2"/>
  <c r="J83" i="2"/>
  <c r="I83" i="2"/>
  <c r="H83" i="2"/>
  <c r="E83" i="2"/>
  <c r="J82" i="2"/>
  <c r="I82" i="2"/>
  <c r="E82" i="2"/>
  <c r="J81" i="2"/>
  <c r="I81" i="2"/>
  <c r="H81" i="2"/>
  <c r="E81" i="2"/>
  <c r="I80" i="2"/>
  <c r="K80" i="2" s="1"/>
  <c r="H80" i="2"/>
  <c r="J79" i="2"/>
  <c r="I79" i="2"/>
  <c r="H79" i="2"/>
  <c r="E79" i="2"/>
  <c r="J78" i="2"/>
  <c r="I78" i="2"/>
  <c r="H78" i="2"/>
  <c r="E78" i="2"/>
  <c r="J77" i="2"/>
  <c r="K77" i="2" s="1"/>
  <c r="I77" i="2"/>
  <c r="H77" i="2"/>
  <c r="E77" i="2"/>
  <c r="K76" i="2"/>
  <c r="J76" i="2"/>
  <c r="I76" i="2"/>
  <c r="H76" i="2"/>
  <c r="E76" i="2"/>
  <c r="J75" i="2"/>
  <c r="I75" i="2"/>
  <c r="H75" i="2"/>
  <c r="E75" i="2"/>
  <c r="J74" i="2"/>
  <c r="K74" i="2" s="1"/>
  <c r="I74" i="2"/>
  <c r="H74" i="2"/>
  <c r="E74" i="2"/>
  <c r="K73" i="2"/>
  <c r="J73" i="2"/>
  <c r="I73" i="2"/>
  <c r="E73" i="2"/>
  <c r="K72" i="2"/>
  <c r="J72" i="2"/>
  <c r="I72" i="2"/>
  <c r="H72" i="2"/>
  <c r="E72" i="2"/>
  <c r="K71" i="2"/>
  <c r="J71" i="2"/>
  <c r="I71" i="2"/>
  <c r="H71" i="2"/>
  <c r="E71" i="2"/>
  <c r="J70" i="2"/>
  <c r="I70" i="2"/>
  <c r="E70" i="2"/>
  <c r="J69" i="2"/>
  <c r="I69" i="2"/>
  <c r="H69" i="2"/>
  <c r="E69" i="2"/>
  <c r="J68" i="2"/>
  <c r="I68" i="2"/>
  <c r="H68" i="2"/>
  <c r="E68" i="2"/>
  <c r="J67" i="2"/>
  <c r="K67" i="2" s="1"/>
  <c r="I67" i="2"/>
  <c r="H67" i="2"/>
  <c r="E67" i="2"/>
  <c r="K66" i="2"/>
  <c r="J66" i="2"/>
  <c r="H66" i="2"/>
  <c r="F66" i="2"/>
  <c r="I66" i="2" s="1"/>
  <c r="E66" i="2"/>
  <c r="J65" i="2"/>
  <c r="K65" i="2" s="1"/>
  <c r="I65" i="2"/>
  <c r="E65" i="2"/>
  <c r="J64" i="2"/>
  <c r="I64" i="2"/>
  <c r="E64" i="2"/>
  <c r="J63" i="2"/>
  <c r="I63" i="2"/>
  <c r="E63" i="2"/>
  <c r="J62" i="2"/>
  <c r="K62" i="2" s="1"/>
  <c r="I62" i="2"/>
  <c r="E62" i="2"/>
  <c r="J61" i="2"/>
  <c r="K61" i="2" s="1"/>
  <c r="I61" i="2"/>
  <c r="E61" i="2"/>
  <c r="J60" i="2"/>
  <c r="I60" i="2"/>
  <c r="H60" i="2"/>
  <c r="E60" i="2"/>
  <c r="J59" i="2"/>
  <c r="K59" i="2" s="1"/>
  <c r="I59" i="2"/>
  <c r="J58" i="2"/>
  <c r="I58" i="2"/>
  <c r="E58" i="2"/>
  <c r="J57" i="2"/>
  <c r="K57" i="2" s="1"/>
  <c r="I57" i="2"/>
  <c r="E57" i="2"/>
  <c r="J56" i="2"/>
  <c r="I56" i="2"/>
  <c r="E56" i="2"/>
  <c r="J55" i="2"/>
  <c r="I55" i="2"/>
  <c r="E55" i="2"/>
  <c r="J54" i="2"/>
  <c r="I54" i="2"/>
  <c r="E54" i="2"/>
  <c r="J53" i="2"/>
  <c r="I53" i="2"/>
  <c r="E53" i="2"/>
  <c r="J52" i="2"/>
  <c r="I52" i="2"/>
  <c r="E52" i="2"/>
  <c r="J51" i="2"/>
  <c r="I51" i="2"/>
  <c r="E51" i="2"/>
  <c r="G50" i="2"/>
  <c r="F50" i="2"/>
  <c r="D50" i="2"/>
  <c r="C50" i="2"/>
  <c r="J49" i="2"/>
  <c r="K49" i="2" s="1"/>
  <c r="I49" i="2"/>
  <c r="E49" i="2"/>
  <c r="J48" i="2"/>
  <c r="K48" i="2" s="1"/>
  <c r="I48" i="2"/>
  <c r="E48" i="2"/>
  <c r="J47" i="2"/>
  <c r="K47" i="2" s="1"/>
  <c r="I47" i="2"/>
  <c r="E47" i="2"/>
  <c r="J46" i="2"/>
  <c r="K46" i="2" s="1"/>
  <c r="I46" i="2"/>
  <c r="E46" i="2"/>
  <c r="J45" i="2"/>
  <c r="K45" i="2" s="1"/>
  <c r="I45" i="2"/>
  <c r="E45" i="2"/>
  <c r="J44" i="2"/>
  <c r="K44" i="2" s="1"/>
  <c r="E44" i="2"/>
  <c r="C44" i="2"/>
  <c r="I44" i="2" s="1"/>
  <c r="J43" i="2"/>
  <c r="I43" i="2"/>
  <c r="K43" i="2" s="1"/>
  <c r="E43" i="2"/>
  <c r="J42" i="2"/>
  <c r="I42" i="2"/>
  <c r="K42" i="2" s="1"/>
  <c r="E42" i="2"/>
  <c r="J41" i="2"/>
  <c r="I41" i="2"/>
  <c r="K41" i="2" s="1"/>
  <c r="H41" i="2"/>
  <c r="E41" i="2"/>
  <c r="J40" i="2"/>
  <c r="K40" i="2" s="1"/>
  <c r="I40" i="2"/>
  <c r="H40" i="2"/>
  <c r="E40" i="2"/>
  <c r="K39" i="2"/>
  <c r="J39" i="2"/>
  <c r="I39" i="2"/>
  <c r="H39" i="2"/>
  <c r="K38" i="2"/>
  <c r="J38" i="2"/>
  <c r="I38" i="2"/>
  <c r="H38" i="2"/>
  <c r="E38" i="2"/>
  <c r="K37" i="2"/>
  <c r="J37" i="2"/>
  <c r="I37" i="2"/>
  <c r="H37" i="2"/>
  <c r="E37" i="2"/>
  <c r="J36" i="2"/>
  <c r="I36" i="2"/>
  <c r="K36" i="2" s="1"/>
  <c r="H36" i="2"/>
  <c r="E36" i="2"/>
  <c r="J35" i="2"/>
  <c r="I35" i="2"/>
  <c r="H35" i="2"/>
  <c r="E35" i="2"/>
  <c r="J34" i="2"/>
  <c r="I34" i="2"/>
  <c r="H34" i="2"/>
  <c r="E34" i="2"/>
  <c r="J33" i="2"/>
  <c r="K33" i="2" s="1"/>
  <c r="I33" i="2"/>
  <c r="H33" i="2"/>
  <c r="E33" i="2"/>
  <c r="K32" i="2"/>
  <c r="J32" i="2"/>
  <c r="I32" i="2"/>
  <c r="H32" i="2"/>
  <c r="E32" i="2"/>
  <c r="J31" i="2"/>
  <c r="I31" i="2"/>
  <c r="H31" i="2"/>
  <c r="E31" i="2"/>
  <c r="J30" i="2"/>
  <c r="K30" i="2" s="1"/>
  <c r="I30" i="2"/>
  <c r="E30" i="2"/>
  <c r="J29" i="2"/>
  <c r="I29" i="2"/>
  <c r="H29" i="2"/>
  <c r="E29" i="2"/>
  <c r="J28" i="2"/>
  <c r="K28" i="2" s="1"/>
  <c r="I28" i="2"/>
  <c r="E28" i="2"/>
  <c r="J27" i="2"/>
  <c r="K27" i="2" s="1"/>
  <c r="I27" i="2"/>
  <c r="E27" i="2"/>
  <c r="J26" i="2"/>
  <c r="I26" i="2"/>
  <c r="H26" i="2"/>
  <c r="E26" i="2"/>
  <c r="G25" i="2"/>
  <c r="F25" i="2"/>
  <c r="E25" i="2"/>
  <c r="D25" i="2"/>
  <c r="C25" i="2"/>
  <c r="J24" i="2"/>
  <c r="K24" i="2" s="1"/>
  <c r="I24" i="2"/>
  <c r="I20" i="2" s="1"/>
  <c r="H24" i="2"/>
  <c r="E24" i="2"/>
  <c r="K23" i="2"/>
  <c r="J23" i="2"/>
  <c r="I23" i="2"/>
  <c r="H23" i="2"/>
  <c r="E23" i="2"/>
  <c r="K22" i="2"/>
  <c r="J22" i="2"/>
  <c r="I22" i="2"/>
  <c r="H22" i="2"/>
  <c r="E22" i="2"/>
  <c r="G20" i="2"/>
  <c r="H20" i="2" s="1"/>
  <c r="F20" i="2"/>
  <c r="D20" i="2"/>
  <c r="C20" i="2"/>
  <c r="J19" i="2"/>
  <c r="I19" i="2"/>
  <c r="H19" i="2"/>
  <c r="H18" i="2" s="1"/>
  <c r="E19" i="2"/>
  <c r="J18" i="2"/>
  <c r="I18" i="2"/>
  <c r="G18" i="2"/>
  <c r="F18" i="2"/>
  <c r="E18" i="2"/>
  <c r="D18" i="2"/>
  <c r="C18" i="2"/>
  <c r="J17" i="2"/>
  <c r="K17" i="2" s="1"/>
  <c r="I17" i="2"/>
  <c r="H17" i="2"/>
  <c r="E17" i="2"/>
  <c r="J16" i="2"/>
  <c r="I16" i="2"/>
  <c r="K16" i="2" s="1"/>
  <c r="H16" i="2"/>
  <c r="E16" i="2"/>
  <c r="J15" i="2"/>
  <c r="I15" i="2"/>
  <c r="H15" i="2"/>
  <c r="J14" i="2"/>
  <c r="I14" i="2"/>
  <c r="E14" i="2"/>
  <c r="J13" i="2"/>
  <c r="I13" i="2"/>
  <c r="E13" i="2"/>
  <c r="J12" i="2"/>
  <c r="I12" i="2"/>
  <c r="H12" i="2"/>
  <c r="E12" i="2"/>
  <c r="K11" i="2"/>
  <c r="J11" i="2"/>
  <c r="I11" i="2"/>
  <c r="E11" i="2"/>
  <c r="K10" i="2"/>
  <c r="J10" i="2"/>
  <c r="I10" i="2"/>
  <c r="H10" i="2"/>
  <c r="E10" i="2"/>
  <c r="H9" i="2"/>
  <c r="G9" i="2"/>
  <c r="F9" i="2"/>
  <c r="D9" i="2"/>
  <c r="C9" i="2"/>
  <c r="E112" i="2" l="1"/>
  <c r="J112" i="2"/>
  <c r="J92" i="2"/>
  <c r="K81" i="2"/>
  <c r="K75" i="2"/>
  <c r="E50" i="2"/>
  <c r="K53" i="2"/>
  <c r="I50" i="2"/>
  <c r="D133" i="2"/>
  <c r="H25" i="2"/>
  <c r="I25" i="2"/>
  <c r="G133" i="2"/>
  <c r="K12" i="2"/>
  <c r="J9" i="2"/>
  <c r="K18" i="2"/>
  <c r="K29" i="2"/>
  <c r="K52" i="2"/>
  <c r="K56" i="2"/>
  <c r="K15" i="2"/>
  <c r="K34" i="2"/>
  <c r="K51" i="2"/>
  <c r="K85" i="2"/>
  <c r="K86" i="2"/>
  <c r="I92" i="2"/>
  <c r="I121" i="2"/>
  <c r="E20" i="2"/>
  <c r="J25" i="2"/>
  <c r="K25" i="2" s="1"/>
  <c r="K26" i="2"/>
  <c r="J50" i="2"/>
  <c r="K91" i="2"/>
  <c r="K95" i="2"/>
  <c r="K99" i="2"/>
  <c r="K105" i="2"/>
  <c r="J103" i="2"/>
  <c r="K103" i="2" s="1"/>
  <c r="K106" i="2"/>
  <c r="K109" i="2"/>
  <c r="H121" i="2"/>
  <c r="K124" i="2"/>
  <c r="K127" i="2"/>
  <c r="E9" i="2"/>
  <c r="I9" i="2"/>
  <c r="K14" i="2"/>
  <c r="K35" i="2"/>
  <c r="K55" i="2"/>
  <c r="K60" i="2"/>
  <c r="K64" i="2"/>
  <c r="K70" i="2"/>
  <c r="K78" i="2"/>
  <c r="K79" i="2"/>
  <c r="K94" i="2"/>
  <c r="K98" i="2"/>
  <c r="K102" i="2"/>
  <c r="C103" i="2"/>
  <c r="E103" i="2" s="1"/>
  <c r="E105" i="2"/>
  <c r="K123" i="2"/>
  <c r="F133" i="2"/>
  <c r="K13" i="2"/>
  <c r="K19" i="2"/>
  <c r="J20" i="2"/>
  <c r="K20" i="2" s="1"/>
  <c r="K31" i="2"/>
  <c r="H50" i="2"/>
  <c r="K54" i="2"/>
  <c r="K58" i="2"/>
  <c r="K63" i="2"/>
  <c r="K68" i="2"/>
  <c r="K69" i="2"/>
  <c r="K82" i="2"/>
  <c r="K93" i="2"/>
  <c r="K97" i="2"/>
  <c r="K101" i="2"/>
  <c r="K111" i="2"/>
  <c r="K112" i="2"/>
  <c r="K121" i="2"/>
  <c r="K122" i="2"/>
  <c r="E125" i="2"/>
  <c r="E129" i="2"/>
  <c r="J133" i="2" l="1"/>
  <c r="K50" i="2"/>
  <c r="I133" i="2"/>
  <c r="K92" i="2"/>
  <c r="K9" i="2"/>
  <c r="C133" i="2"/>
  <c r="H133" i="2"/>
  <c r="K133" i="2" l="1"/>
  <c r="E133" i="2"/>
</calcChain>
</file>

<file path=xl/sharedStrings.xml><?xml version="1.0" encoding="utf-8"?>
<sst xmlns="http://schemas.openxmlformats.org/spreadsheetml/2006/main" count="677" uniqueCount="258">
  <si>
    <t>Отчет об исполнении консолидированного бюджета Октябрьского района по состоянию на 01.07.2020</t>
  </si>
  <si>
    <t>(тыс.руб.)</t>
  </si>
  <si>
    <t xml:space="preserve"> </t>
  </si>
  <si>
    <t>Первонач. план на 2020 год</t>
  </si>
  <si>
    <t>Уточн. план на 2020 год</t>
  </si>
  <si>
    <t>План                 на 1 полугодие 2020 года</t>
  </si>
  <si>
    <t>Исполнение на 01.07.2020</t>
  </si>
  <si>
    <t xml:space="preserve">% исп-ия к плану за 1 полугодие 2020 года </t>
  </si>
  <si>
    <t xml:space="preserve">% исп-ия к уточн. плану на 2020 год </t>
  </si>
  <si>
    <t xml:space="preserve">% исп-ия к первонач. плану на 2020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</si>
  <si>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</si>
  <si>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</si>
  <si>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</si>
  <si>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</si>
  <si>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</si>
  <si>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</si>
  <si>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</si>
  <si>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00010302000010000110</t>
  </si>
  <si>
    <t xml:space="preserve">Акцизы по подакцизным товарам (продукции), производимым на территории Российской Федерации
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</si>
  <si>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</si>
  <si>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</si>
  <si>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</si>
  <si>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</si>
  <si>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</si>
  <si>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</si>
  <si>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</si>
  <si>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</si>
  <si>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</si>
  <si>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</si>
  <si>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</si>
  <si>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</si>
  <si>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</si>
  <si>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</si>
  <si>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</si>
  <si>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</si>
  <si>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</si>
  <si>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</si>
  <si>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</si>
  <si>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</si>
  <si>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</si>
  <si>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</si>
  <si>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</si>
  <si>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</si>
  <si>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</si>
  <si>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</si>
  <si>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</si>
  <si>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</si>
  <si>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</si>
  <si>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</si>
  <si>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</si>
  <si>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</si>
  <si>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</si>
  <si>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</si>
  <si>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</si>
  <si>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</si>
  <si>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</si>
  <si>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</si>
  <si>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</si>
  <si>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</si>
  <si>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00020700000000000180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</si>
  <si>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</si>
  <si>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</si>
  <si>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</si>
  <si>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</si>
  <si>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</si>
  <si>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</si>
  <si>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</si>
  <si>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Отчет  об  исполнении  консолидированного  бюджета  района  по  расходам на 1 июля 2020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</si>
  <si>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</si>
  <si>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</si>
  <si>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</si>
  <si>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</si>
  <si>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</si>
  <si>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</si>
  <si>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01.07.2020</t>
  </si>
  <si>
    <t>% исполнения</t>
  </si>
  <si>
    <t>исполнения на 01.07.2020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</si>
  <si>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</si>
  <si>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</si>
  <si>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</si>
  <si>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</si>
  <si>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</si>
  <si>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</si>
  <si>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</si>
  <si>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</si>
  <si>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</si>
  <si>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</si>
  <si>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</si>
  <si>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</si>
  <si>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</si>
  <si>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</si>
  <si>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</si>
  <si>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</si>
  <si>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</si>
  <si>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</si>
  <si>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</si>
  <si>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</si>
  <si>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</si>
  <si>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</si>
  <si>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</si>
  <si>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</si>
  <si>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</si>
  <si>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</si>
  <si>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</si>
  <si>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</si>
  <si>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</si>
  <si>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</si>
  <si>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</si>
  <si>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</si>
  <si>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</si>
  <si>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</si>
  <si>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</si>
  <si>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</si>
  <si>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</si>
  <si>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</si>
  <si>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</si>
  <si>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</si>
  <si>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</si>
  <si>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</si>
  <si>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</si>
  <si>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</si>
  <si>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</si>
  <si>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собдюдением правил дорожного движения". (1150199999)</t>
  </si>
  <si>
    <t>Основное мероприятие "Реализация мероприятий в рамках дорожной деятельности" (0110199990)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</si>
  <si>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(1500299990)</t>
  </si>
  <si>
    <t>Основное мероприятие "Закупка товаров, работ и услуг для обеспечения  государственных (муниципальных) нужд" (0100199990)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</si>
  <si>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</si>
  <si>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</si>
  <si>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</si>
  <si>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</si>
  <si>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</si>
  <si>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</si>
  <si>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</si>
  <si>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0810199990,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</si>
  <si>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(082I482380, 081I882380,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</si>
  <si>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</si>
  <si>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</si>
  <si>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(081I8S2380, 0820182380, 08201S2380) 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</si>
  <si>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</si>
  <si>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</si>
  <si>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</si>
  <si>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</si>
  <si>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</si>
  <si>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0910342110, 09101S2661, 091F382661, 091F3S2661, 0910199990 )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</si>
  <si>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</si>
  <si>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</si>
  <si>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</si>
  <si>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</si>
  <si>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</si>
  <si>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</si>
  <si>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</si>
  <si>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(0240199990)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</si>
  <si>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</si>
  <si>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</si>
  <si>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</si>
  <si>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</si>
  <si>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</si>
  <si>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</si>
  <si>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</si>
  <si>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10101S2591,10101S2190, 1010182190, 1010199990)</t>
  </si>
  <si>
    <t>Основное мероприятие "Реализация мероприятий обеспечения качественными коммунальными услугами". Расходы на реализацию полномочий в сфере ЖКХ (1010182591, 10101S2591)</t>
  </si>
  <si>
    <t>Повышение эффективности, качества и надежности поставки коммунальных ресурсов (2110199990)</t>
  </si>
  <si>
    <t>Основное мероприятие "Реализация мероприятий обеспечения качественными коммунальными услугами". Реализация мероприятий (0210199990)</t>
  </si>
  <si>
    <t>Основное мероприятие "Реализация мероприятий обеспечения качественными коммунальными услугами".Подпрограмма "Формирование комфортной городской среды" (1050199990)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</si>
  <si>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</si>
  <si>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</si>
  <si>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Строительство и реконструкция  объектов  муниципальной  собственности (1010142110)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</si>
  <si>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</si>
  <si>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</si>
  <si>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"Снижение рисков и смягчение последствий чрезвычайных ситуаций природного и техногенного характера на территории Октябрьского  района" (140019990)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</si>
  <si>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</si>
  <si>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</si>
  <si>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</si>
  <si>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</si>
  <si>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 xml:space="preserve">Реализация мероприятий муниципальной программы "Развитие гражданских инициатив" (2200289010) 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</si>
  <si>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</si>
  <si>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</si>
  <si>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</si>
  <si>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</si>
  <si>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</si>
  <si>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</si>
  <si>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</si>
  <si>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</si>
  <si>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</si>
  <si>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</si>
  <si>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</si>
  <si>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</si>
  <si>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</si>
  <si>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</si>
  <si>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</si>
  <si>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</si>
  <si>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</si>
  <si>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</si>
  <si>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</si>
  <si>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</si>
  <si>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</si>
  <si>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</si>
  <si>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Расходы на строительство и реконструкцию дошкольных образовательных и общеобразовательных организаций, осуществляющих образовательную деятельность по образовательным программам дошкольного образования (014Р282700, 014Р2S2700)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</si>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</sst>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_-* #,##0.0_р_._-;\-* #,##0.0_р_._-;_-* &quot;-&quot;?_р_._-;_-@_-"/>
    <numFmt numFmtId="168" formatCode="#,##0.00_ ;\-#,##0.00\ "/>
  </numFmts>
  <fonts count="3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24" fillId="0" borderId="0"/>
  </cellStyleXfs>
  <cellXfs count="184">
    <xf numFmtId="0" fontId="0" fillId="0" borderId="0" xfId="0"/>
    <xf numFmtId="0" fontId="1" fillId="0" borderId="0" xfId="1"/>
    <xf numFmtId="49" fontId="3" fillId="0" borderId="1" xfId="1" applyNumberFormat="1" applyFont="1" applyFill="1" applyBorder="1" applyAlignment="1">
      <alignment horizontal="center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49" fontId="11" fillId="0" borderId="1" xfId="1" applyNumberFormat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165" fontId="7" fillId="0" borderId="4" xfId="1" applyNumberFormat="1" applyFont="1" applyFill="1" applyBorder="1" applyAlignment="1">
      <alignment horizontal="right" vertical="top"/>
    </xf>
    <xf numFmtId="165" fontId="7" fillId="0" borderId="4" xfId="1" applyNumberFormat="1" applyFont="1" applyFill="1" applyBorder="1" applyAlignment="1">
      <alignment vertical="top"/>
    </xf>
    <xf numFmtId="0" fontId="11" fillId="0" borderId="3" xfId="1" applyFont="1" applyFill="1" applyBorder="1" applyAlignment="1">
      <alignment vertical="top" wrapText="1" shrinkToFit="1"/>
    </xf>
    <xf numFmtId="165" fontId="7" fillId="0" borderId="1" xfId="1" applyNumberFormat="1" applyFont="1" applyFill="1" applyBorder="1" applyAlignment="1">
      <alignment horizontal="right" vertical="top"/>
    </xf>
    <xf numFmtId="49" fontId="3" fillId="0" borderId="4" xfId="1" applyNumberFormat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165" fontId="8" fillId="0" borderId="4" xfId="1" applyNumberFormat="1" applyFont="1" applyFill="1" applyBorder="1" applyAlignment="1">
      <alignment vertical="top"/>
    </xf>
    <xf numFmtId="49" fontId="2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left" vertical="top"/>
    </xf>
    <xf numFmtId="165" fontId="8" fillId="0" borderId="1" xfId="1" applyNumberFormat="1" applyFont="1" applyFill="1" applyBorder="1" applyAlignment="1">
      <alignment horizontal="right" vertical="top"/>
    </xf>
    <xf numFmtId="0" fontId="11" fillId="0" borderId="4" xfId="1" applyFont="1" applyFill="1" applyBorder="1" applyAlignment="1">
      <alignment vertical="top" wrapText="1"/>
    </xf>
    <xf numFmtId="49" fontId="6" fillId="0" borderId="4" xfId="1" applyNumberFormat="1" applyFont="1" applyFill="1" applyBorder="1" applyAlignment="1">
      <alignment horizontal="center" vertical="top"/>
    </xf>
    <xf numFmtId="49" fontId="6" fillId="0" borderId="2" xfId="1" applyNumberFormat="1" applyFont="1" applyFill="1" applyBorder="1" applyAlignment="1">
      <alignment horizontal="center" vertical="top"/>
    </xf>
    <xf numFmtId="49" fontId="11" fillId="0" borderId="1" xfId="1" applyNumberFormat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vertical="top"/>
    </xf>
    <xf numFmtId="165" fontId="2" fillId="0" borderId="4" xfId="1" applyNumberFormat="1" applyFont="1" applyFill="1" applyBorder="1" applyAlignment="1">
      <alignment horizontal="right" vertical="top" wrapText="1"/>
    </xf>
    <xf numFmtId="0" fontId="11" fillId="0" borderId="4" xfId="1" applyFont="1" applyFill="1" applyBorder="1" applyAlignment="1">
      <alignment horizontal="justify" vertical="top" wrapText="1"/>
    </xf>
    <xf numFmtId="0" fontId="11" fillId="0" borderId="4" xfId="1" applyFont="1" applyFill="1" applyBorder="1" applyAlignment="1">
      <alignment vertical="top"/>
    </xf>
    <xf numFmtId="165" fontId="8" fillId="0" borderId="4" xfId="1" applyNumberFormat="1" applyFont="1" applyFill="1" applyBorder="1" applyAlignment="1">
      <alignment horizontal="right" vertical="top"/>
    </xf>
    <xf numFmtId="165" fontId="11" fillId="0" borderId="4" xfId="1" applyNumberFormat="1" applyFont="1" applyFill="1" applyBorder="1" applyAlignment="1">
      <alignment horizontal="right" vertical="top" wrapText="1"/>
    </xf>
    <xf numFmtId="166" fontId="7" fillId="0" borderId="4" xfId="1" applyNumberFormat="1" applyFont="1" applyFill="1" applyBorder="1" applyAlignment="1">
      <alignment vertical="top"/>
    </xf>
    <xf numFmtId="165" fontId="3" fillId="0" borderId="4" xfId="1" applyNumberFormat="1" applyFont="1" applyFill="1" applyBorder="1" applyAlignment="1">
      <alignment horizontal="right" vertical="top" wrapText="1"/>
    </xf>
    <xf numFmtId="165" fontId="11" fillId="0" borderId="1" xfId="1" applyNumberFormat="1" applyFont="1" applyFill="1" applyBorder="1" applyAlignment="1">
      <alignment vertical="top" wrapText="1"/>
    </xf>
    <xf numFmtId="49" fontId="11" fillId="0" borderId="4" xfId="1" applyNumberFormat="1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5" fillId="0" borderId="0" xfId="1" applyFont="1" applyFill="1" applyAlignment="1"/>
    <xf numFmtId="0" fontId="1" fillId="0" borderId="0" xfId="1" applyFill="1" applyAlignment="1">
      <alignment horizontal="right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49" fontId="2" fillId="0" borderId="4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left" vertical="top"/>
    </xf>
    <xf numFmtId="0" fontId="11" fillId="0" borderId="1" xfId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/>
    </xf>
    <xf numFmtId="165" fontId="11" fillId="0" borderId="4" xfId="1" applyNumberFormat="1" applyFont="1" applyFill="1" applyBorder="1" applyAlignment="1">
      <alignment vertical="top" wrapText="1"/>
    </xf>
    <xf numFmtId="165" fontId="11" fillId="0" borderId="4" xfId="1" applyNumberFormat="1" applyFont="1" applyFill="1" applyBorder="1" applyAlignment="1">
      <alignment vertical="top"/>
    </xf>
    <xf numFmtId="165" fontId="11" fillId="0" borderId="4" xfId="1" applyNumberFormat="1" applyFont="1" applyFill="1" applyBorder="1" applyAlignment="1">
      <alignment vertical="top" wrapText="1" shrinkToFit="1"/>
    </xf>
    <xf numFmtId="165" fontId="11" fillId="0" borderId="3" xfId="1" applyNumberFormat="1" applyFont="1" applyFill="1" applyBorder="1" applyAlignment="1">
      <alignment vertical="top" wrapText="1"/>
    </xf>
    <xf numFmtId="165" fontId="8" fillId="0" borderId="6" xfId="1" applyNumberFormat="1" applyFont="1" applyFill="1" applyBorder="1" applyAlignment="1">
      <alignment vertical="top"/>
    </xf>
    <xf numFmtId="0" fontId="2" fillId="0" borderId="0" xfId="1" applyFont="1" applyFill="1" applyBorder="1" applyAlignment="1">
      <alignment horizontal="center" vertical="top" wrapText="1"/>
    </xf>
    <xf numFmtId="165" fontId="8" fillId="0" borderId="2" xfId="1" applyNumberFormat="1" applyFont="1" applyFill="1" applyBorder="1" applyAlignment="1">
      <alignment vertical="top"/>
    </xf>
    <xf numFmtId="0" fontId="11" fillId="0" borderId="8" xfId="1" applyFont="1" applyFill="1" applyBorder="1" applyAlignment="1">
      <alignment vertical="top" wrapText="1"/>
    </xf>
    <xf numFmtId="165" fontId="2" fillId="0" borderId="4" xfId="1" applyNumberFormat="1" applyFont="1" applyFill="1" applyBorder="1" applyAlignment="1">
      <alignment vertical="top" wrapText="1"/>
    </xf>
    <xf numFmtId="49" fontId="11" fillId="0" borderId="4" xfId="1" applyNumberFormat="1" applyFont="1" applyFill="1" applyBorder="1" applyAlignment="1">
      <alignment vertical="top" wrapText="1"/>
    </xf>
    <xf numFmtId="165" fontId="2" fillId="0" borderId="8" xfId="1" applyNumberFormat="1" applyFont="1" applyFill="1" applyBorder="1" applyAlignment="1">
      <alignment horizontal="right" vertical="top" wrapText="1"/>
    </xf>
    <xf numFmtId="49" fontId="14" fillId="0" borderId="0" xfId="3" applyNumberFormat="1" applyFont="1" applyAlignment="1">
      <alignment horizontal="center" vertical="center" wrapText="1"/>
    </xf>
    <xf numFmtId="0" fontId="14" fillId="0" borderId="0" xfId="3" applyNumberFormat="1" applyFont="1" applyAlignment="1">
      <alignment horizontal="left" vertical="center" wrapText="1"/>
    </xf>
    <xf numFmtId="167" fontId="15" fillId="2" borderId="0" xfId="3" applyNumberFormat="1" applyFont="1" applyFill="1" applyAlignment="1">
      <alignment horizontal="center" vertical="center" wrapText="1"/>
    </xf>
    <xf numFmtId="167" fontId="16" fillId="2" borderId="0" xfId="3" applyNumberFormat="1" applyFont="1" applyFill="1" applyBorder="1" applyAlignment="1">
      <alignment horizontal="center" vertical="center" wrapText="1"/>
    </xf>
    <xf numFmtId="167" fontId="16" fillId="0" borderId="0" xfId="3" applyNumberFormat="1" applyFont="1" applyFill="1" applyAlignment="1">
      <alignment horizontal="center" vertical="center" wrapText="1"/>
    </xf>
    <xf numFmtId="167" fontId="16" fillId="2" borderId="0" xfId="0" applyNumberFormat="1" applyFont="1" applyFill="1" applyAlignment="1">
      <alignment horizontal="center" vertical="center" wrapText="1"/>
    </xf>
    <xf numFmtId="167" fontId="16" fillId="0" borderId="0" xfId="0" applyNumberFormat="1" applyFont="1" applyAlignment="1">
      <alignment horizontal="center" vertical="center" wrapText="1"/>
    </xf>
    <xf numFmtId="167" fontId="17" fillId="0" borderId="0" xfId="0" applyNumberFormat="1" applyFont="1" applyFill="1" applyAlignment="1">
      <alignment horizontal="center" vertical="center" wrapText="1"/>
    </xf>
    <xf numFmtId="167" fontId="17" fillId="2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49" fontId="22" fillId="3" borderId="15" xfId="3" quotePrefix="1" applyNumberFormat="1" applyFont="1" applyFill="1" applyBorder="1" applyAlignment="1">
      <alignment horizontal="center" vertical="center" wrapText="1"/>
    </xf>
    <xf numFmtId="0" fontId="22" fillId="3" borderId="4" xfId="3" applyNumberFormat="1" applyFont="1" applyFill="1" applyBorder="1" applyAlignment="1">
      <alignment horizontal="left" vertical="center" wrapText="1"/>
    </xf>
    <xf numFmtId="167" fontId="20" fillId="4" borderId="4" xfId="3" applyNumberFormat="1" applyFont="1" applyFill="1" applyBorder="1" applyAlignment="1">
      <alignment horizontal="center" vertical="center" wrapText="1"/>
    </xf>
    <xf numFmtId="167" fontId="19" fillId="4" borderId="4" xfId="0" applyNumberFormat="1" applyFont="1" applyFill="1" applyBorder="1" applyAlignment="1">
      <alignment horizontal="center" vertical="center" wrapText="1"/>
    </xf>
    <xf numFmtId="167" fontId="20" fillId="3" borderId="16" xfId="0" applyNumberFormat="1" applyFont="1" applyFill="1" applyBorder="1" applyAlignment="1">
      <alignment horizontal="center" vertical="center" wrapText="1"/>
    </xf>
    <xf numFmtId="49" fontId="18" fillId="0" borderId="15" xfId="3" quotePrefix="1" applyNumberFormat="1" applyFont="1" applyFill="1" applyBorder="1" applyAlignment="1">
      <alignment horizontal="center" vertical="center" wrapText="1"/>
    </xf>
    <xf numFmtId="0" fontId="18" fillId="0" borderId="4" xfId="3" applyNumberFormat="1" applyFont="1" applyFill="1" applyBorder="1" applyAlignment="1">
      <alignment horizontal="left" vertical="center" wrapText="1"/>
    </xf>
    <xf numFmtId="167" fontId="19" fillId="2" borderId="4" xfId="3" applyNumberFormat="1" applyFont="1" applyFill="1" applyBorder="1" applyAlignment="1">
      <alignment horizontal="center" vertical="center" wrapText="1"/>
    </xf>
    <xf numFmtId="167" fontId="19" fillId="0" borderId="4" xfId="3" applyNumberFormat="1" applyFont="1" applyFill="1" applyBorder="1" applyAlignment="1">
      <alignment horizontal="center" vertical="center" wrapText="1"/>
    </xf>
    <xf numFmtId="167" fontId="19" fillId="2" borderId="4" xfId="0" applyNumberFormat="1" applyFont="1" applyFill="1" applyBorder="1" applyAlignment="1">
      <alignment horizontal="center" vertical="center" wrapText="1"/>
    </xf>
    <xf numFmtId="167" fontId="19" fillId="0" borderId="4" xfId="0" applyNumberFormat="1" applyFont="1" applyFill="1" applyBorder="1" applyAlignment="1">
      <alignment horizontal="center" vertical="center" wrapText="1"/>
    </xf>
    <xf numFmtId="167" fontId="20" fillId="0" borderId="4" xfId="0" applyNumberFormat="1" applyFont="1" applyFill="1" applyBorder="1" applyAlignment="1">
      <alignment horizontal="center" vertical="center" wrapText="1"/>
    </xf>
    <xf numFmtId="167" fontId="20" fillId="2" borderId="4" xfId="0" applyNumberFormat="1" applyFont="1" applyFill="1" applyBorder="1" applyAlignment="1">
      <alignment horizontal="center" vertical="center" wrapText="1"/>
    </xf>
    <xf numFmtId="167" fontId="20" fillId="0" borderId="16" xfId="0" applyNumberFormat="1" applyFont="1" applyFill="1" applyBorder="1" applyAlignment="1">
      <alignment horizontal="center" vertical="center" wrapText="1"/>
    </xf>
    <xf numFmtId="167" fontId="20" fillId="5" borderId="4" xfId="0" applyNumberFormat="1" applyFont="1" applyFill="1" applyBorder="1" applyAlignment="1">
      <alignment horizontal="center" vertical="center" wrapText="1"/>
    </xf>
    <xf numFmtId="167" fontId="23" fillId="2" borderId="4" xfId="0" applyNumberFormat="1" applyFont="1" applyFill="1" applyBorder="1" applyAlignment="1">
      <alignment horizontal="center" vertical="center" wrapText="1"/>
    </xf>
    <xf numFmtId="49" fontId="18" fillId="0" borderId="15" xfId="3" applyNumberFormat="1" applyFont="1" applyFill="1" applyBorder="1" applyAlignment="1">
      <alignment horizontal="center" vertical="center" wrapText="1"/>
    </xf>
    <xf numFmtId="167" fontId="23" fillId="5" borderId="4" xfId="0" applyNumberFormat="1" applyFont="1" applyFill="1" applyBorder="1" applyAlignment="1">
      <alignment horizontal="center" vertical="center" wrapText="1"/>
    </xf>
    <xf numFmtId="167" fontId="19" fillId="4" borderId="4" xfId="3" applyNumberFormat="1" applyFont="1" applyFill="1" applyBorder="1" applyAlignment="1">
      <alignment horizontal="center" vertical="center" wrapText="1"/>
    </xf>
    <xf numFmtId="167" fontId="20" fillId="4" borderId="16" xfId="3" applyNumberFormat="1" applyFont="1" applyFill="1" applyBorder="1" applyAlignment="1">
      <alignment horizontal="center" vertical="center" wrapText="1"/>
    </xf>
    <xf numFmtId="49" fontId="18" fillId="2" borderId="15" xfId="3" quotePrefix="1" applyNumberFormat="1" applyFont="1" applyFill="1" applyBorder="1" applyAlignment="1">
      <alignment horizontal="center" vertical="center" wrapText="1"/>
    </xf>
    <xf numFmtId="167" fontId="20" fillId="4" borderId="16" xfId="0" applyNumberFormat="1" applyFont="1" applyFill="1" applyBorder="1" applyAlignment="1">
      <alignment horizontal="center" vertical="center" wrapText="1"/>
    </xf>
    <xf numFmtId="0" fontId="18" fillId="6" borderId="4" xfId="3" applyNumberFormat="1" applyFont="1" applyFill="1" applyBorder="1" applyAlignment="1">
      <alignment horizontal="left" vertical="center" wrapText="1"/>
    </xf>
    <xf numFmtId="167" fontId="20" fillId="7" borderId="4" xfId="0" applyNumberFormat="1" applyFont="1" applyFill="1" applyBorder="1" applyAlignment="1">
      <alignment horizontal="center" vertical="center" wrapText="1"/>
    </xf>
    <xf numFmtId="0" fontId="19" fillId="0" borderId="4" xfId="4" applyNumberFormat="1" applyFont="1" applyFill="1" applyBorder="1" applyAlignment="1" applyProtection="1">
      <alignment horizontal="left" vertical="center" wrapText="1"/>
      <protection hidden="1"/>
    </xf>
    <xf numFmtId="0" fontId="19" fillId="2" borderId="4" xfId="4" applyNumberFormat="1" applyFont="1" applyFill="1" applyBorder="1" applyAlignment="1" applyProtection="1">
      <alignment horizontal="left" vertical="center" wrapText="1"/>
      <protection hidden="1"/>
    </xf>
    <xf numFmtId="167" fontId="20" fillId="4" borderId="4" xfId="0" applyNumberFormat="1" applyFont="1" applyFill="1" applyBorder="1" applyAlignment="1">
      <alignment horizontal="center" vertical="center" wrapText="1"/>
    </xf>
    <xf numFmtId="0" fontId="25" fillId="0" borderId="4" xfId="3" applyNumberFormat="1" applyFont="1" applyFill="1" applyBorder="1" applyAlignment="1">
      <alignment horizontal="left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167" fontId="26" fillId="5" borderId="4" xfId="0" applyNumberFormat="1" applyFont="1" applyFill="1" applyBorder="1" applyAlignment="1">
      <alignment horizontal="center" vertical="center" wrapText="1"/>
    </xf>
    <xf numFmtId="167" fontId="20" fillId="8" borderId="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166" fontId="20" fillId="0" borderId="16" xfId="0" applyNumberFormat="1" applyFont="1" applyFill="1" applyBorder="1" applyAlignment="1">
      <alignment horizontal="center" vertical="center" wrapText="1"/>
    </xf>
    <xf numFmtId="49" fontId="22" fillId="3" borderId="15" xfId="3" applyNumberFormat="1" applyFont="1" applyFill="1" applyBorder="1" applyAlignment="1">
      <alignment horizontal="center" vertical="center" wrapText="1"/>
    </xf>
    <xf numFmtId="0" fontId="22" fillId="3" borderId="4" xfId="0" applyNumberFormat="1" applyFont="1" applyFill="1" applyBorder="1" applyAlignment="1">
      <alignment horizontal="left" vertical="center" wrapText="1"/>
    </xf>
    <xf numFmtId="166" fontId="20" fillId="4" borderId="16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left" vertical="center" wrapText="1"/>
    </xf>
    <xf numFmtId="0" fontId="18" fillId="4" borderId="4" xfId="3" applyNumberFormat="1" applyFont="1" applyFill="1" applyBorder="1" applyAlignment="1">
      <alignment horizontal="left" vertical="center" wrapText="1"/>
    </xf>
    <xf numFmtId="167" fontId="19" fillId="9" borderId="4" xfId="3" applyNumberFormat="1" applyFont="1" applyFill="1" applyBorder="1" applyAlignment="1">
      <alignment horizontal="center" vertical="center" wrapText="1"/>
    </xf>
    <xf numFmtId="167" fontId="19" fillId="9" borderId="4" xfId="0" applyNumberFormat="1" applyFont="1" applyFill="1" applyBorder="1" applyAlignment="1">
      <alignment horizontal="center" vertical="center" wrapText="1"/>
    </xf>
    <xf numFmtId="49" fontId="19" fillId="0" borderId="15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>
      <alignment horizontal="left" vertical="center" wrapText="1"/>
    </xf>
    <xf numFmtId="0" fontId="18" fillId="2" borderId="4" xfId="3" applyNumberFormat="1" applyFont="1" applyFill="1" applyBorder="1" applyAlignment="1">
      <alignment horizontal="left" vertical="center" wrapText="1"/>
    </xf>
    <xf numFmtId="167" fontId="20" fillId="2" borderId="4" xfId="3" applyNumberFormat="1" applyFont="1" applyFill="1" applyBorder="1" applyAlignment="1">
      <alignment horizontal="center" vertical="center" wrapText="1"/>
    </xf>
    <xf numFmtId="167" fontId="20" fillId="3" borderId="16" xfId="3" applyNumberFormat="1" applyFont="1" applyFill="1" applyBorder="1" applyAlignment="1">
      <alignment horizontal="center" vertical="center" wrapText="1"/>
    </xf>
    <xf numFmtId="167" fontId="20" fillId="11" borderId="18" xfId="3" applyNumberFormat="1" applyFont="1" applyFill="1" applyBorder="1" applyAlignment="1">
      <alignment horizontal="center" vertical="center" wrapText="1"/>
    </xf>
    <xf numFmtId="167" fontId="20" fillId="11" borderId="18" xfId="0" applyNumberFormat="1" applyFont="1" applyFill="1" applyBorder="1" applyAlignment="1">
      <alignment horizontal="center" vertical="center" wrapText="1"/>
    </xf>
    <xf numFmtId="167" fontId="20" fillId="11" borderId="19" xfId="0" applyNumberFormat="1" applyFont="1" applyFill="1" applyBorder="1" applyAlignment="1">
      <alignment horizontal="center" vertical="center" wrapText="1"/>
    </xf>
    <xf numFmtId="49" fontId="14" fillId="0" borderId="0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Fill="1" applyBorder="1" applyAlignment="1">
      <alignment horizontal="left" vertical="center" wrapText="1"/>
    </xf>
    <xf numFmtId="168" fontId="15" fillId="2" borderId="0" xfId="3" applyNumberFormat="1" applyFont="1" applyFill="1" applyBorder="1" applyAlignment="1">
      <alignment horizontal="center" vertical="center" wrapText="1"/>
    </xf>
    <xf numFmtId="167" fontId="17" fillId="0" borderId="0" xfId="3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167" fontId="15" fillId="2" borderId="0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 wrapText="1"/>
    </xf>
    <xf numFmtId="167" fontId="16" fillId="2" borderId="0" xfId="0" applyNumberFormat="1" applyFont="1" applyFill="1" applyBorder="1" applyAlignment="1">
      <alignment horizontal="center" vertical="center" wrapText="1"/>
    </xf>
    <xf numFmtId="167" fontId="28" fillId="2" borderId="0" xfId="0" applyNumberFormat="1" applyFont="1" applyFill="1" applyAlignment="1">
      <alignment horizontal="center" vertical="center" wrapText="1"/>
    </xf>
    <xf numFmtId="167" fontId="28" fillId="0" borderId="0" xfId="0" applyNumberFormat="1" applyFont="1" applyAlignment="1">
      <alignment horizontal="center" vertical="center" wrapText="1"/>
    </xf>
    <xf numFmtId="167" fontId="28" fillId="2" borderId="3" xfId="3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right" vertical="center" wrapText="1"/>
    </xf>
    <xf numFmtId="0" fontId="25" fillId="0" borderId="0" xfId="3" applyNumberFormat="1" applyFont="1" applyFill="1" applyBorder="1" applyAlignment="1">
      <alignment horizontal="left" vertical="center" wrapText="1"/>
    </xf>
    <xf numFmtId="167" fontId="29" fillId="2" borderId="0" xfId="3" applyNumberFormat="1" applyFont="1" applyFill="1" applyBorder="1" applyAlignment="1">
      <alignment horizontal="center" vertical="center" wrapText="1"/>
    </xf>
    <xf numFmtId="167" fontId="28" fillId="2" borderId="0" xfId="3" applyNumberFormat="1" applyFont="1" applyFill="1" applyBorder="1" applyAlignment="1">
      <alignment horizontal="center" vertical="center" wrapText="1"/>
    </xf>
    <xf numFmtId="167" fontId="28" fillId="0" borderId="0" xfId="0" applyNumberFormat="1" applyFont="1" applyFill="1" applyBorder="1" applyAlignment="1">
      <alignment horizontal="left" vertical="center" wrapText="1"/>
    </xf>
    <xf numFmtId="167" fontId="28" fillId="2" borderId="0" xfId="0" applyNumberFormat="1" applyFont="1" applyFill="1" applyAlignment="1">
      <alignment horizontal="left" vertical="center" wrapText="1"/>
    </xf>
    <xf numFmtId="167" fontId="28" fillId="2" borderId="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167" fontId="29" fillId="2" borderId="0" xfId="0" applyNumberFormat="1" applyFont="1" applyFill="1" applyBorder="1" applyAlignment="1">
      <alignment horizontal="center" vertical="center" wrapText="1"/>
    </xf>
    <xf numFmtId="167" fontId="28" fillId="2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67" fontId="29" fillId="2" borderId="0" xfId="0" applyNumberFormat="1" applyFont="1" applyFill="1" applyAlignment="1">
      <alignment horizontal="center" vertical="center" wrapText="1"/>
    </xf>
    <xf numFmtId="167" fontId="28" fillId="0" borderId="0" xfId="0" applyNumberFormat="1" applyFont="1" applyFill="1" applyAlignment="1">
      <alignment horizontal="center" vertical="center" wrapText="1"/>
    </xf>
    <xf numFmtId="0" fontId="1" fillId="0" borderId="0" xfId="0" applyFont="1"/>
    <xf numFmtId="0" fontId="28" fillId="2" borderId="0" xfId="0" applyFont="1" applyFill="1" applyAlignment="1">
      <alignment horizontal="right"/>
    </xf>
    <xf numFmtId="0" fontId="1" fillId="2" borderId="3" xfId="0" applyFont="1" applyFill="1" applyBorder="1"/>
    <xf numFmtId="0" fontId="28" fillId="0" borderId="0" xfId="0" applyFont="1"/>
    <xf numFmtId="0" fontId="1" fillId="2" borderId="0" xfId="0" applyFont="1" applyFill="1"/>
    <xf numFmtId="0" fontId="0" fillId="2" borderId="0" xfId="0" applyFill="1"/>
    <xf numFmtId="0" fontId="4" fillId="0" borderId="0" xfId="1" applyFont="1" applyFill="1" applyAlignment="1">
      <alignment horizontal="center" vertical="center"/>
    </xf>
    <xf numFmtId="0" fontId="8" fillId="0" borderId="8" xfId="1" applyFont="1" applyFill="1" applyBorder="1" applyAlignment="1">
      <alignment horizontal="center" vertical="top"/>
    </xf>
    <xf numFmtId="0" fontId="8" fillId="0" borderId="10" xfId="1" applyFont="1" applyFill="1" applyBorder="1" applyAlignment="1">
      <alignment horizontal="center" vertical="top"/>
    </xf>
    <xf numFmtId="0" fontId="8" fillId="0" borderId="11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/>
    </xf>
    <xf numFmtId="49" fontId="3" fillId="0" borderId="5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Fill="1" applyBorder="1" applyAlignment="1">
      <alignment horizontal="center" vertical="top" wrapText="1"/>
    </xf>
    <xf numFmtId="165" fontId="8" fillId="0" borderId="9" xfId="1" applyNumberFormat="1" applyFont="1" applyFill="1" applyBorder="1" applyAlignment="1">
      <alignment horizontal="center" vertical="top"/>
    </xf>
    <xf numFmtId="164" fontId="3" fillId="0" borderId="5" xfId="2" applyFont="1" applyFill="1" applyBorder="1" applyAlignment="1">
      <alignment horizontal="center" vertical="top" wrapText="1"/>
    </xf>
    <xf numFmtId="164" fontId="3" fillId="0" borderId="9" xfId="2" applyFont="1" applyFill="1" applyBorder="1" applyAlignment="1">
      <alignment horizontal="center" vertical="top" wrapText="1"/>
    </xf>
    <xf numFmtId="0" fontId="25" fillId="0" borderId="0" xfId="3" applyNumberFormat="1" applyFont="1" applyFill="1" applyBorder="1" applyAlignment="1">
      <alignment horizontal="right" vertical="center" wrapText="1"/>
    </xf>
    <xf numFmtId="167" fontId="28" fillId="0" borderId="0" xfId="3" applyNumberFormat="1" applyFont="1" applyFill="1" applyBorder="1" applyAlignment="1">
      <alignment horizontal="left" vertical="center" wrapText="1"/>
    </xf>
    <xf numFmtId="167" fontId="20" fillId="4" borderId="4" xfId="3" applyNumberFormat="1" applyFont="1" applyFill="1" applyBorder="1" applyAlignment="1">
      <alignment horizontal="center" vertical="center" wrapText="1"/>
    </xf>
    <xf numFmtId="0" fontId="27" fillId="10" borderId="17" xfId="3" applyNumberFormat="1" applyFont="1" applyFill="1" applyBorder="1" applyAlignment="1">
      <alignment horizontal="center" vertical="center" wrapText="1"/>
    </xf>
    <xf numFmtId="0" fontId="27" fillId="10" borderId="18" xfId="3" applyNumberFormat="1" applyFont="1" applyFill="1" applyBorder="1" applyAlignment="1">
      <alignment horizontal="center" vertical="center" wrapText="1"/>
    </xf>
    <xf numFmtId="49" fontId="22" fillId="3" borderId="15" xfId="3" quotePrefix="1" applyNumberFormat="1" applyFont="1" applyFill="1" applyBorder="1" applyAlignment="1">
      <alignment horizontal="center" vertical="center" wrapText="1"/>
    </xf>
    <xf numFmtId="0" fontId="22" fillId="3" borderId="4" xfId="3" applyNumberFormat="1" applyFont="1" applyFill="1" applyBorder="1" applyAlignment="1">
      <alignment horizontal="left" vertical="center" wrapText="1"/>
    </xf>
    <xf numFmtId="167" fontId="19" fillId="2" borderId="4" xfId="3" applyNumberFormat="1" applyFont="1" applyFill="1" applyBorder="1" applyAlignment="1">
      <alignment horizontal="center" vertical="center" wrapText="1"/>
    </xf>
    <xf numFmtId="167" fontId="19" fillId="0" borderId="4" xfId="3" applyNumberFormat="1" applyFont="1" applyBorder="1" applyAlignment="1">
      <alignment horizontal="center" vertical="center" wrapText="1"/>
    </xf>
    <xf numFmtId="167" fontId="19" fillId="0" borderId="4" xfId="0" applyNumberFormat="1" applyFont="1" applyBorder="1" applyAlignment="1">
      <alignment horizontal="center" vertical="center" wrapText="1"/>
    </xf>
    <xf numFmtId="167" fontId="20" fillId="0" borderId="4" xfId="3" applyNumberFormat="1" applyFont="1" applyFill="1" applyBorder="1" applyAlignment="1">
      <alignment horizontal="center" vertical="center" wrapText="1"/>
    </xf>
    <xf numFmtId="167" fontId="20" fillId="0" borderId="4" xfId="0" applyNumberFormat="1" applyFont="1" applyBorder="1" applyAlignment="1">
      <alignment horizontal="center" vertical="center" wrapText="1"/>
    </xf>
    <xf numFmtId="167" fontId="20" fillId="2" borderId="4" xfId="3" applyNumberFormat="1" applyFont="1" applyFill="1" applyBorder="1" applyAlignment="1">
      <alignment horizontal="center" vertical="center" wrapText="1"/>
    </xf>
    <xf numFmtId="167" fontId="20" fillId="0" borderId="16" xfId="3" applyNumberFormat="1" applyFont="1" applyBorder="1" applyAlignment="1">
      <alignment horizontal="center" vertical="center" wrapText="1"/>
    </xf>
    <xf numFmtId="167" fontId="20" fillId="0" borderId="16" xfId="0" applyNumberFormat="1" applyFont="1" applyBorder="1" applyAlignment="1">
      <alignment horizontal="center" vertical="center" wrapText="1"/>
    </xf>
    <xf numFmtId="0" fontId="22" fillId="0" borderId="4" xfId="3" applyNumberFormat="1" applyFont="1" applyFill="1" applyBorder="1" applyAlignment="1">
      <alignment horizontal="center" vertical="center" wrapText="1"/>
    </xf>
    <xf numFmtId="0" fontId="22" fillId="0" borderId="16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49" fontId="18" fillId="0" borderId="12" xfId="3" applyNumberFormat="1" applyFont="1" applyBorder="1" applyAlignment="1">
      <alignment horizontal="center" vertical="center" wrapText="1"/>
    </xf>
    <xf numFmtId="49" fontId="18" fillId="0" borderId="15" xfId="3" applyNumberFormat="1" applyFont="1" applyBorder="1" applyAlignment="1">
      <alignment horizontal="center" vertical="center" wrapText="1"/>
    </xf>
    <xf numFmtId="0" fontId="18" fillId="0" borderId="13" xfId="3" applyNumberFormat="1" applyFont="1" applyBorder="1" applyAlignment="1">
      <alignment horizontal="center" vertical="center" wrapText="1"/>
    </xf>
    <xf numFmtId="0" fontId="18" fillId="0" borderId="4" xfId="3" applyNumberFormat="1" applyFont="1" applyBorder="1" applyAlignment="1">
      <alignment horizontal="center" vertical="center" wrapText="1"/>
    </xf>
    <xf numFmtId="167" fontId="19" fillId="0" borderId="13" xfId="3" applyNumberFormat="1" applyFont="1" applyFill="1" applyBorder="1" applyAlignment="1">
      <alignment horizontal="center" vertical="center" wrapText="1"/>
    </xf>
    <xf numFmtId="167" fontId="19" fillId="0" borderId="13" xfId="0" applyNumberFormat="1" applyFont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7" fontId="20" fillId="0" borderId="14" xfId="0" applyNumberFormat="1" applyFont="1" applyFill="1" applyBorder="1" applyAlignment="1">
      <alignment horizontal="center" vertical="center" wrapText="1"/>
    </xf>
    <xf numFmtId="167" fontId="19" fillId="2" borderId="4" xfId="0" applyNumberFormat="1" applyFont="1" applyFill="1" applyBorder="1" applyAlignment="1">
      <alignment horizontal="center" vertical="center" wrapText="1"/>
    </xf>
    <xf numFmtId="167" fontId="19" fillId="0" borderId="4" xfId="3" applyNumberFormat="1" applyFont="1" applyFill="1" applyBorder="1" applyAlignment="1">
      <alignment horizontal="center" vertical="center" wrapText="1"/>
    </xf>
    <xf numFmtId="167" fontId="21" fillId="0" borderId="4" xfId="0" applyNumberFormat="1" applyFont="1" applyBorder="1" applyAlignment="1">
      <alignment horizontal="center" vertical="center"/>
    </xf>
  </cellXfs>
  <cellStyles count="5">
    <cellStyle name="Денежный 2" xfId="2"/>
    <cellStyle name="Обычный" xfId="0" builtinId="0"/>
    <cellStyle name="Обычный 2" xfId="1"/>
    <cellStyle name="Обычный_Tmp7" xfId="4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workbookViewId="0">
      <selection activeCell="L18" sqref="L18"/>
    </sheetView>
  </sheetViews>
  <sheetFormatPr defaultRowHeight="15" x14ac:dyDescent="0.25"/>
  <cols>
    <col min="1" max="1" width="28.140625" customWidth="1"/>
    <col min="2" max="2" width="39" customWidth="1"/>
    <col min="3" max="3" width="14.28515625" customWidth="1"/>
    <col min="4" max="4" width="11.7109375" customWidth="1"/>
    <col min="5" max="5" width="12.28515625" customWidth="1"/>
    <col min="6" max="6" width="13" customWidth="1"/>
    <col min="7" max="7" width="12.28515625" customWidth="1"/>
    <col min="8" max="8" width="12.5703125" customWidth="1"/>
    <col min="9" max="9" width="15.85546875" customWidth="1"/>
  </cols>
  <sheetData>
    <row r="1" spans="1:9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 x14ac:dyDescent="0.25">
      <c r="A2" s="149"/>
      <c r="B2" s="149"/>
      <c r="C2" s="149"/>
      <c r="D2" s="149"/>
      <c r="E2" s="149"/>
      <c r="F2" s="149"/>
      <c r="G2" s="1"/>
      <c r="H2" s="1"/>
      <c r="I2" s="1"/>
    </row>
    <row r="3" spans="1:9" x14ac:dyDescent="0.25">
      <c r="A3" s="30"/>
      <c r="B3" s="31"/>
      <c r="C3" s="31"/>
      <c r="D3" s="31"/>
      <c r="E3" s="31"/>
      <c r="F3" s="32"/>
      <c r="G3" s="1"/>
      <c r="H3" s="1"/>
      <c r="I3" s="32" t="s">
        <v>1</v>
      </c>
    </row>
    <row r="4" spans="1:9" ht="15" customHeight="1" x14ac:dyDescent="0.25">
      <c r="A4" s="33" t="s">
        <v>2</v>
      </c>
      <c r="B4" s="34"/>
      <c r="C4" s="146" t="s">
        <v>3</v>
      </c>
      <c r="D4" s="146" t="s">
        <v>4</v>
      </c>
      <c r="E4" s="146" t="s">
        <v>5</v>
      </c>
      <c r="F4" s="146" t="s">
        <v>6</v>
      </c>
      <c r="G4" s="146" t="s">
        <v>7</v>
      </c>
      <c r="H4" s="146" t="s">
        <v>8</v>
      </c>
      <c r="I4" s="146" t="s">
        <v>9</v>
      </c>
    </row>
    <row r="5" spans="1:9" x14ac:dyDescent="0.25">
      <c r="A5" s="35" t="s">
        <v>10</v>
      </c>
      <c r="B5" s="36" t="s">
        <v>11</v>
      </c>
      <c r="C5" s="147"/>
      <c r="D5" s="147"/>
      <c r="E5" s="147"/>
      <c r="F5" s="147"/>
      <c r="G5" s="147"/>
      <c r="H5" s="147"/>
      <c r="I5" s="147"/>
    </row>
    <row r="6" spans="1:9" ht="26.25" customHeight="1" x14ac:dyDescent="0.25">
      <c r="A6" s="35"/>
      <c r="B6" s="36"/>
      <c r="C6" s="148"/>
      <c r="D6" s="148"/>
      <c r="E6" s="148"/>
      <c r="F6" s="148"/>
      <c r="G6" s="148"/>
      <c r="H6" s="148"/>
      <c r="I6" s="148"/>
    </row>
    <row r="7" spans="1:9" x14ac:dyDescent="0.25">
      <c r="A7" s="143" t="s">
        <v>12</v>
      </c>
      <c r="B7" s="144"/>
      <c r="C7" s="144"/>
      <c r="D7" s="144"/>
      <c r="E7" s="144"/>
      <c r="F7" s="144"/>
      <c r="G7" s="144"/>
      <c r="H7" s="144"/>
      <c r="I7" s="144"/>
    </row>
    <row r="8" spans="1:9" ht="19.5" customHeight="1" x14ac:dyDescent="0.25">
      <c r="A8" s="37" t="s">
        <v>13</v>
      </c>
      <c r="B8" s="38" t="s">
        <v>14</v>
      </c>
      <c r="C8" s="24">
        <v>872879.4</v>
      </c>
      <c r="D8" s="24">
        <v>889749.6</v>
      </c>
      <c r="E8" s="24">
        <v>462929.99999999988</v>
      </c>
      <c r="F8" s="24">
        <v>460114.90000000008</v>
      </c>
      <c r="G8" s="24">
        <v>99.391895102931372</v>
      </c>
      <c r="H8" s="12">
        <v>51.712852694735695</v>
      </c>
      <c r="I8" s="12">
        <v>52.71231054370169</v>
      </c>
    </row>
    <row r="9" spans="1:9" ht="19.5" customHeight="1" x14ac:dyDescent="0.25">
      <c r="A9" s="2" t="s">
        <v>15</v>
      </c>
      <c r="B9" s="39" t="s">
        <v>16</v>
      </c>
      <c r="C9" s="28">
        <v>668277.30000000005</v>
      </c>
      <c r="D9" s="28">
        <v>668277.30000000005</v>
      </c>
      <c r="E9" s="28">
        <v>339373.1</v>
      </c>
      <c r="F9" s="40">
        <v>326101.5</v>
      </c>
      <c r="G9" s="9">
        <v>96.089377737952717</v>
      </c>
      <c r="H9" s="40">
        <v>48.797333083137787</v>
      </c>
      <c r="I9" s="7">
        <v>48.797333083137787</v>
      </c>
    </row>
    <row r="10" spans="1:9" ht="43.5" customHeight="1" x14ac:dyDescent="0.25">
      <c r="A10" s="2" t="s">
        <v>17</v>
      </c>
      <c r="B10" s="16" t="s">
        <v>18</v>
      </c>
      <c r="C10" s="41">
        <v>5507.1</v>
      </c>
      <c r="D10" s="41">
        <v>5507.0999999999995</v>
      </c>
      <c r="E10" s="28">
        <v>2696.2</v>
      </c>
      <c r="F10" s="7">
        <v>2465.1999999999998</v>
      </c>
      <c r="G10" s="9">
        <v>91.432386321489503</v>
      </c>
      <c r="H10" s="7">
        <v>44.764031886110658</v>
      </c>
      <c r="I10" s="7">
        <v>44.764031886110651</v>
      </c>
    </row>
    <row r="11" spans="1:9" ht="18" customHeight="1" x14ac:dyDescent="0.25">
      <c r="A11" s="2" t="s">
        <v>19</v>
      </c>
      <c r="B11" s="16" t="s">
        <v>20</v>
      </c>
      <c r="C11" s="41">
        <v>44548</v>
      </c>
      <c r="D11" s="41">
        <v>44548</v>
      </c>
      <c r="E11" s="28">
        <v>26466.1</v>
      </c>
      <c r="F11" s="7">
        <v>26469.4</v>
      </c>
      <c r="G11" s="9">
        <v>100.01246878081773</v>
      </c>
      <c r="H11" s="7">
        <v>59.417706743288136</v>
      </c>
      <c r="I11" s="7">
        <v>59.417706743288136</v>
      </c>
    </row>
    <row r="12" spans="1:9" ht="14.25" customHeight="1" x14ac:dyDescent="0.25">
      <c r="A12" s="2" t="s">
        <v>21</v>
      </c>
      <c r="B12" s="16" t="s">
        <v>22</v>
      </c>
      <c r="C12" s="41">
        <v>8214</v>
      </c>
      <c r="D12" s="41">
        <v>8214</v>
      </c>
      <c r="E12" s="28">
        <v>3015.5</v>
      </c>
      <c r="F12" s="7">
        <v>3412.7</v>
      </c>
      <c r="G12" s="9">
        <v>113.17194495108606</v>
      </c>
      <c r="H12" s="7">
        <v>41.547358168979791</v>
      </c>
      <c r="I12" s="7">
        <v>41.547358168979791</v>
      </c>
    </row>
    <row r="13" spans="1:9" ht="15.75" customHeight="1" x14ac:dyDescent="0.25">
      <c r="A13" s="2" t="s">
        <v>23</v>
      </c>
      <c r="B13" s="16" t="s">
        <v>24</v>
      </c>
      <c r="C13" s="41">
        <v>3355</v>
      </c>
      <c r="D13" s="41">
        <v>3350</v>
      </c>
      <c r="E13" s="28">
        <v>1764.8</v>
      </c>
      <c r="F13" s="7">
        <v>1931.8</v>
      </c>
      <c r="G13" s="9">
        <v>109.46282864913871</v>
      </c>
      <c r="H13" s="7">
        <v>57.665671641791043</v>
      </c>
      <c r="I13" s="7">
        <v>57.579731743666173</v>
      </c>
    </row>
    <row r="14" spans="1:9" ht="40.5" customHeight="1" x14ac:dyDescent="0.25">
      <c r="A14" s="2" t="s">
        <v>25</v>
      </c>
      <c r="B14" s="16" t="s">
        <v>26</v>
      </c>
      <c r="C14" s="41"/>
      <c r="D14" s="41">
        <v>0</v>
      </c>
      <c r="E14" s="28">
        <v>0</v>
      </c>
      <c r="F14" s="7"/>
      <c r="G14" s="9"/>
      <c r="H14" s="7"/>
      <c r="I14" s="7" t="e">
        <v>#DIV/0!</v>
      </c>
    </row>
    <row r="15" spans="1:9" ht="43.5" customHeight="1" x14ac:dyDescent="0.25">
      <c r="A15" s="3" t="s">
        <v>27</v>
      </c>
      <c r="B15" s="16" t="s">
        <v>28</v>
      </c>
      <c r="C15" s="41">
        <v>104873.1</v>
      </c>
      <c r="D15" s="41">
        <v>104622.2</v>
      </c>
      <c r="E15" s="28">
        <v>49514.3</v>
      </c>
      <c r="F15" s="7">
        <v>48597.7</v>
      </c>
      <c r="G15" s="9">
        <v>98.148817614305358</v>
      </c>
      <c r="H15" s="7">
        <v>46.450657699799855</v>
      </c>
      <c r="I15" s="7">
        <v>46.339528439609388</v>
      </c>
    </row>
    <row r="16" spans="1:9" ht="24" x14ac:dyDescent="0.25">
      <c r="A16" s="17" t="s">
        <v>29</v>
      </c>
      <c r="B16" s="16" t="s">
        <v>30</v>
      </c>
      <c r="C16" s="41">
        <v>9593.1</v>
      </c>
      <c r="D16" s="41">
        <v>17317.599999999999</v>
      </c>
      <c r="E16" s="28">
        <v>17317.599999999999</v>
      </c>
      <c r="F16" s="7">
        <v>17408.400000000001</v>
      </c>
      <c r="G16" s="9">
        <v>100.52432207696219</v>
      </c>
      <c r="H16" s="7">
        <v>100.52432207696219</v>
      </c>
      <c r="I16" s="7">
        <v>181.46793007474125</v>
      </c>
    </row>
    <row r="17" spans="1:9" ht="29.25" customHeight="1" x14ac:dyDescent="0.25">
      <c r="A17" s="18" t="s">
        <v>31</v>
      </c>
      <c r="B17" s="16" t="s">
        <v>32</v>
      </c>
      <c r="C17" s="41">
        <v>15967.8</v>
      </c>
      <c r="D17" s="41">
        <v>15967.8</v>
      </c>
      <c r="E17" s="28">
        <v>7527.6</v>
      </c>
      <c r="F17" s="7">
        <v>7787.4</v>
      </c>
      <c r="G17" s="9">
        <v>103.45129921887454</v>
      </c>
      <c r="H17" s="7">
        <v>48.769398414308796</v>
      </c>
      <c r="I17" s="7">
        <v>48.769398414308796</v>
      </c>
    </row>
    <row r="18" spans="1:9" ht="29.25" customHeight="1" x14ac:dyDescent="0.25">
      <c r="A18" s="18" t="s">
        <v>33</v>
      </c>
      <c r="B18" s="16" t="s">
        <v>34</v>
      </c>
      <c r="C18" s="41">
        <v>12538</v>
      </c>
      <c r="D18" s="41">
        <v>15433</v>
      </c>
      <c r="E18" s="28">
        <v>9211.2000000000007</v>
      </c>
      <c r="F18" s="7">
        <v>7445.2</v>
      </c>
      <c r="G18" s="9">
        <v>80.827688031961088</v>
      </c>
      <c r="H18" s="7">
        <v>48.242078662606104</v>
      </c>
      <c r="I18" s="7">
        <v>59.381081512202904</v>
      </c>
    </row>
    <row r="19" spans="1:9" ht="18" customHeight="1" x14ac:dyDescent="0.25">
      <c r="A19" s="18" t="s">
        <v>35</v>
      </c>
      <c r="B19" s="16" t="s">
        <v>36</v>
      </c>
      <c r="C19" s="41">
        <v>6</v>
      </c>
      <c r="D19" s="41">
        <v>4.5999999999999996</v>
      </c>
      <c r="E19" s="28">
        <v>2.6</v>
      </c>
      <c r="F19" s="7">
        <v>11.6</v>
      </c>
      <c r="G19" s="9">
        <v>446.15384615384613</v>
      </c>
      <c r="H19" s="7">
        <v>252.17391304347828</v>
      </c>
      <c r="I19" s="7">
        <v>193.33333333333334</v>
      </c>
    </row>
    <row r="20" spans="1:9" ht="18.75" customHeight="1" x14ac:dyDescent="0.25">
      <c r="A20" s="10" t="s">
        <v>37</v>
      </c>
      <c r="B20" s="16" t="s">
        <v>38</v>
      </c>
      <c r="C20" s="41">
        <v>0</v>
      </c>
      <c r="D20" s="41">
        <v>6508</v>
      </c>
      <c r="E20" s="28">
        <v>6041</v>
      </c>
      <c r="F20" s="7">
        <v>18430.2</v>
      </c>
      <c r="G20" s="9">
        <v>305.08525078629367</v>
      </c>
      <c r="H20" s="7">
        <v>283.19299323909036</v>
      </c>
      <c r="I20" s="7"/>
    </row>
    <row r="21" spans="1:9" ht="17.25" customHeight="1" x14ac:dyDescent="0.25">
      <c r="A21" s="19" t="s">
        <v>39</v>
      </c>
      <c r="B21" s="5" t="s">
        <v>40</v>
      </c>
      <c r="C21" s="41">
        <v>0</v>
      </c>
      <c r="D21" s="41">
        <v>0</v>
      </c>
      <c r="E21" s="28">
        <v>0</v>
      </c>
      <c r="F21" s="7">
        <v>53.8</v>
      </c>
      <c r="G21" s="9"/>
      <c r="H21" s="7"/>
      <c r="I21" s="7"/>
    </row>
    <row r="22" spans="1:9" ht="21" customHeight="1" x14ac:dyDescent="0.25">
      <c r="A22" s="13" t="s">
        <v>41</v>
      </c>
      <c r="B22" s="20" t="s">
        <v>42</v>
      </c>
      <c r="C22" s="21">
        <v>3321098.9</v>
      </c>
      <c r="D22" s="21">
        <v>3562206.1999999997</v>
      </c>
      <c r="E22" s="21">
        <v>1963482.2999999998</v>
      </c>
      <c r="F22" s="21">
        <v>1759930.3</v>
      </c>
      <c r="G22" s="15">
        <v>89.633112557215313</v>
      </c>
      <c r="H22" s="12">
        <v>49.405626771409253</v>
      </c>
      <c r="I22" s="12">
        <v>52.992408627156514</v>
      </c>
    </row>
    <row r="23" spans="1:9" ht="41.25" customHeight="1" x14ac:dyDescent="0.25">
      <c r="A23" s="4" t="s">
        <v>43</v>
      </c>
      <c r="B23" s="22" t="s">
        <v>44</v>
      </c>
      <c r="C23" s="25">
        <v>3321098.9</v>
      </c>
      <c r="D23" s="41">
        <v>3538150</v>
      </c>
      <c r="E23" s="28">
        <v>1963226.0999999999</v>
      </c>
      <c r="F23" s="7">
        <v>1758074.1</v>
      </c>
      <c r="G23" s="9">
        <v>89.550261174706279</v>
      </c>
      <c r="H23" s="7">
        <v>49.689077625312663</v>
      </c>
      <c r="I23" s="7">
        <v>52.936517488232589</v>
      </c>
    </row>
    <row r="24" spans="1:9" ht="18.75" customHeight="1" x14ac:dyDescent="0.25">
      <c r="A24" s="4" t="s">
        <v>45</v>
      </c>
      <c r="B24" s="23" t="s">
        <v>46</v>
      </c>
      <c r="C24" s="42">
        <v>0</v>
      </c>
      <c r="D24" s="41">
        <v>27929.9</v>
      </c>
      <c r="E24" s="28">
        <v>4129.8999999999996</v>
      </c>
      <c r="F24" s="7">
        <v>5729.9</v>
      </c>
      <c r="G24" s="9">
        <v>138.74185815637185</v>
      </c>
      <c r="H24" s="7">
        <v>20.515290065485374</v>
      </c>
      <c r="I24" s="7"/>
    </row>
    <row r="25" spans="1:9" ht="78" customHeight="1" x14ac:dyDescent="0.25">
      <c r="A25" s="4" t="s">
        <v>47</v>
      </c>
      <c r="B25" s="5" t="s">
        <v>48</v>
      </c>
      <c r="C25" s="41">
        <v>0</v>
      </c>
      <c r="D25" s="41">
        <v>0</v>
      </c>
      <c r="E25" s="28">
        <v>0</v>
      </c>
      <c r="F25" s="7"/>
      <c r="G25" s="9" t="e">
        <v>#DIV/0!</v>
      </c>
      <c r="H25" s="7" t="e">
        <v>#DIV/0!</v>
      </c>
      <c r="I25" s="7"/>
    </row>
    <row r="26" spans="1:9" ht="40.5" customHeight="1" x14ac:dyDescent="0.25">
      <c r="A26" s="4" t="s">
        <v>49</v>
      </c>
      <c r="B26" s="8" t="s">
        <v>50</v>
      </c>
      <c r="C26" s="43">
        <v>0</v>
      </c>
      <c r="D26" s="41">
        <v>-3873.7</v>
      </c>
      <c r="E26" s="28">
        <v>-3873.7</v>
      </c>
      <c r="F26" s="7">
        <v>-3873.7</v>
      </c>
      <c r="G26" s="9">
        <v>100</v>
      </c>
      <c r="H26" s="7">
        <v>100</v>
      </c>
      <c r="I26" s="7"/>
    </row>
    <row r="27" spans="1:9" x14ac:dyDescent="0.25">
      <c r="A27" s="10"/>
      <c r="B27" s="11" t="s">
        <v>51</v>
      </c>
      <c r="C27" s="12">
        <v>4193978.3</v>
      </c>
      <c r="D27" s="12">
        <v>4451955.8</v>
      </c>
      <c r="E27" s="12">
        <v>2426412.2999999998</v>
      </c>
      <c r="F27" s="12">
        <v>2220045.2000000002</v>
      </c>
      <c r="G27" s="15">
        <v>91.494969754315889</v>
      </c>
      <c r="H27" s="12">
        <v>49.866739467629046</v>
      </c>
      <c r="I27" s="12">
        <v>52.934112701536876</v>
      </c>
    </row>
    <row r="28" spans="1:9" x14ac:dyDescent="0.25">
      <c r="A28" s="150"/>
      <c r="B28" s="151"/>
      <c r="C28" s="151"/>
      <c r="D28" s="151"/>
      <c r="E28" s="151"/>
      <c r="F28" s="151"/>
      <c r="G28" s="15"/>
      <c r="H28" s="12"/>
      <c r="I28" s="7"/>
    </row>
    <row r="29" spans="1:9" x14ac:dyDescent="0.25">
      <c r="A29" s="143" t="s">
        <v>52</v>
      </c>
      <c r="B29" s="144"/>
      <c r="C29" s="144"/>
      <c r="D29" s="144"/>
      <c r="E29" s="144"/>
      <c r="F29" s="144"/>
      <c r="G29" s="144"/>
      <c r="H29" s="144"/>
      <c r="I29" s="145"/>
    </row>
    <row r="30" spans="1:9" ht="17.25" customHeight="1" x14ac:dyDescent="0.25">
      <c r="A30" s="13" t="s">
        <v>13</v>
      </c>
      <c r="B30" s="14" t="s">
        <v>14</v>
      </c>
      <c r="C30" s="15">
        <v>18956.600000000002</v>
      </c>
      <c r="D30" s="15">
        <v>19073.600000000002</v>
      </c>
      <c r="E30" s="15">
        <v>9595.2999999999993</v>
      </c>
      <c r="F30" s="15">
        <v>10603.8</v>
      </c>
      <c r="G30" s="15">
        <v>110.51035402749264</v>
      </c>
      <c r="H30" s="12">
        <v>55.594119620837169</v>
      </c>
      <c r="I30" s="12">
        <v>55.937246130635231</v>
      </c>
    </row>
    <row r="31" spans="1:9" ht="17.25" customHeight="1" x14ac:dyDescent="0.25">
      <c r="A31" s="2" t="s">
        <v>15</v>
      </c>
      <c r="B31" s="39" t="s">
        <v>16</v>
      </c>
      <c r="C31" s="28">
        <v>14500</v>
      </c>
      <c r="D31" s="41">
        <v>14500</v>
      </c>
      <c r="E31" s="28">
        <v>7250</v>
      </c>
      <c r="F31" s="40">
        <v>8592.9</v>
      </c>
      <c r="G31" s="9">
        <v>118.52275862068966</v>
      </c>
      <c r="H31" s="7">
        <v>59.261379310344829</v>
      </c>
      <c r="I31" s="7">
        <v>59.261379310344829</v>
      </c>
    </row>
    <row r="32" spans="1:9" ht="39" customHeight="1" x14ac:dyDescent="0.25">
      <c r="A32" s="2" t="s">
        <v>17</v>
      </c>
      <c r="B32" s="16" t="s">
        <v>18</v>
      </c>
      <c r="C32" s="41">
        <v>1652.9</v>
      </c>
      <c r="D32" s="41">
        <v>1652.9</v>
      </c>
      <c r="E32" s="28">
        <v>826.5</v>
      </c>
      <c r="F32" s="40">
        <v>739.8</v>
      </c>
      <c r="G32" s="9">
        <v>89.509981851179674</v>
      </c>
      <c r="H32" s="7">
        <v>44.757698590356341</v>
      </c>
      <c r="I32" s="7">
        <v>44.757698590356341</v>
      </c>
    </row>
    <row r="33" spans="1:9" ht="16.5" customHeight="1" x14ac:dyDescent="0.25">
      <c r="A33" s="2" t="s">
        <v>21</v>
      </c>
      <c r="B33" s="16" t="s">
        <v>22</v>
      </c>
      <c r="C33" s="41">
        <v>956.5</v>
      </c>
      <c r="D33" s="41">
        <v>956.5</v>
      </c>
      <c r="E33" s="28">
        <v>478.2</v>
      </c>
      <c r="F33" s="7">
        <v>404.2</v>
      </c>
      <c r="G33" s="9">
        <v>84.525303220409867</v>
      </c>
      <c r="H33" s="7">
        <v>42.258233141662309</v>
      </c>
      <c r="I33" s="7">
        <v>42.258233141662309</v>
      </c>
    </row>
    <row r="34" spans="1:9" ht="19.5" customHeight="1" x14ac:dyDescent="0.25">
      <c r="A34" s="2" t="s">
        <v>23</v>
      </c>
      <c r="B34" s="16" t="s">
        <v>24</v>
      </c>
      <c r="C34" s="41">
        <v>12</v>
      </c>
      <c r="D34" s="41">
        <v>12</v>
      </c>
      <c r="E34" s="28">
        <v>6</v>
      </c>
      <c r="F34" s="7">
        <v>4.9000000000000004</v>
      </c>
      <c r="G34" s="9">
        <v>81.666666666666671</v>
      </c>
      <c r="H34" s="7">
        <v>40.833333333333336</v>
      </c>
      <c r="I34" s="7">
        <v>40.833333333333336</v>
      </c>
    </row>
    <row r="35" spans="1:9" ht="40.5" customHeight="1" x14ac:dyDescent="0.25">
      <c r="A35" s="3" t="s">
        <v>27</v>
      </c>
      <c r="B35" s="16" t="s">
        <v>28</v>
      </c>
      <c r="C35" s="41">
        <v>1735.2</v>
      </c>
      <c r="D35" s="41">
        <v>1565.2</v>
      </c>
      <c r="E35" s="28">
        <v>697.6</v>
      </c>
      <c r="F35" s="7">
        <v>451</v>
      </c>
      <c r="G35" s="9">
        <v>64.650229357798167</v>
      </c>
      <c r="H35" s="7">
        <v>28.814209046767186</v>
      </c>
      <c r="I35" s="7">
        <v>25.99124020285846</v>
      </c>
    </row>
    <row r="36" spans="1:9" ht="27.75" customHeight="1" x14ac:dyDescent="0.25">
      <c r="A36" s="18" t="s">
        <v>31</v>
      </c>
      <c r="B36" s="16" t="s">
        <v>32</v>
      </c>
      <c r="C36" s="41"/>
      <c r="D36" s="41">
        <v>287</v>
      </c>
      <c r="E36" s="28">
        <v>287</v>
      </c>
      <c r="F36" s="7">
        <v>288</v>
      </c>
      <c r="G36" s="9">
        <v>100.34843205574913</v>
      </c>
      <c r="H36" s="7">
        <v>100.34843205574913</v>
      </c>
      <c r="I36" s="7"/>
    </row>
    <row r="37" spans="1:9" ht="27.75" customHeight="1" x14ac:dyDescent="0.25">
      <c r="A37" s="17" t="s">
        <v>33</v>
      </c>
      <c r="B37" s="16" t="s">
        <v>34</v>
      </c>
      <c r="C37" s="41">
        <v>100</v>
      </c>
      <c r="D37" s="41">
        <v>100</v>
      </c>
      <c r="E37" s="28">
        <v>50</v>
      </c>
      <c r="F37" s="7">
        <v>3.5</v>
      </c>
      <c r="G37" s="9">
        <v>7</v>
      </c>
      <c r="H37" s="7">
        <v>3.5</v>
      </c>
      <c r="I37" s="7">
        <v>3.5</v>
      </c>
    </row>
    <row r="38" spans="1:9" ht="17.25" customHeight="1" x14ac:dyDescent="0.25">
      <c r="A38" s="10" t="s">
        <v>37</v>
      </c>
      <c r="B38" s="16" t="s">
        <v>38</v>
      </c>
      <c r="C38" s="44"/>
      <c r="D38" s="41"/>
      <c r="E38" s="28">
        <v>0</v>
      </c>
      <c r="F38" s="7"/>
      <c r="G38" s="9"/>
      <c r="H38" s="7"/>
      <c r="I38" s="7"/>
    </row>
    <row r="39" spans="1:9" ht="16.5" customHeight="1" x14ac:dyDescent="0.25">
      <c r="A39" s="19" t="s">
        <v>39</v>
      </c>
      <c r="B39" s="5" t="s">
        <v>40</v>
      </c>
      <c r="C39" s="44"/>
      <c r="D39" s="16"/>
      <c r="E39" s="28">
        <v>0</v>
      </c>
      <c r="F39" s="7">
        <v>119.4</v>
      </c>
      <c r="G39" s="15"/>
      <c r="H39" s="12"/>
      <c r="I39" s="7"/>
    </row>
    <row r="40" spans="1:9" ht="21" customHeight="1" x14ac:dyDescent="0.25">
      <c r="A40" s="13" t="s">
        <v>41</v>
      </c>
      <c r="B40" s="20" t="s">
        <v>42</v>
      </c>
      <c r="C40" s="21">
        <v>13568.4</v>
      </c>
      <c r="D40" s="21">
        <v>22940.3</v>
      </c>
      <c r="E40" s="21">
        <v>16156.1</v>
      </c>
      <c r="F40" s="21">
        <v>9891.1</v>
      </c>
      <c r="G40" s="15">
        <v>61.222077110193673</v>
      </c>
      <c r="H40" s="12">
        <v>43.116698561047592</v>
      </c>
      <c r="I40" s="12">
        <v>72.898057250670675</v>
      </c>
    </row>
    <row r="41" spans="1:9" ht="41.25" customHeight="1" x14ac:dyDescent="0.25">
      <c r="A41" s="4" t="s">
        <v>43</v>
      </c>
      <c r="B41" s="22" t="s">
        <v>44</v>
      </c>
      <c r="C41" s="25">
        <v>13568.4</v>
      </c>
      <c r="D41" s="41">
        <v>22940.3</v>
      </c>
      <c r="E41" s="28">
        <v>16156.1</v>
      </c>
      <c r="F41" s="7">
        <v>9891.1</v>
      </c>
      <c r="G41" s="9">
        <v>61.222077110193673</v>
      </c>
      <c r="H41" s="7">
        <v>43.116698561047592</v>
      </c>
      <c r="I41" s="7">
        <v>72.898057250670675</v>
      </c>
    </row>
    <row r="42" spans="1:9" ht="45.75" customHeight="1" x14ac:dyDescent="0.25">
      <c r="A42" s="4" t="s">
        <v>49</v>
      </c>
      <c r="B42" s="8" t="s">
        <v>50</v>
      </c>
      <c r="C42" s="43">
        <v>0</v>
      </c>
      <c r="D42" s="41">
        <v>0</v>
      </c>
      <c r="E42" s="28">
        <v>0</v>
      </c>
      <c r="F42" s="7"/>
      <c r="G42" s="9" t="e">
        <v>#DIV/0!</v>
      </c>
      <c r="H42" s="7" t="e">
        <v>#DIV/0!</v>
      </c>
      <c r="I42" s="7"/>
    </row>
    <row r="43" spans="1:9" x14ac:dyDescent="0.25">
      <c r="A43" s="10"/>
      <c r="B43" s="11" t="s">
        <v>51</v>
      </c>
      <c r="C43" s="12">
        <v>32525</v>
      </c>
      <c r="D43" s="12">
        <v>42013.9</v>
      </c>
      <c r="E43" s="12">
        <v>25751.4</v>
      </c>
      <c r="F43" s="12">
        <v>20494.900000000001</v>
      </c>
      <c r="G43" s="15">
        <v>79.587517571860175</v>
      </c>
      <c r="H43" s="12">
        <v>48.781236685953935</v>
      </c>
      <c r="I43" s="12">
        <v>63.012759415833983</v>
      </c>
    </row>
    <row r="44" spans="1:9" x14ac:dyDescent="0.25">
      <c r="A44" s="45"/>
      <c r="B44" s="152"/>
      <c r="C44" s="152"/>
      <c r="D44" s="152"/>
      <c r="E44" s="152"/>
      <c r="F44" s="152"/>
      <c r="G44" s="15"/>
      <c r="H44" s="12"/>
      <c r="I44" s="7"/>
    </row>
    <row r="45" spans="1:9" x14ac:dyDescent="0.25">
      <c r="A45" s="143" t="s">
        <v>53</v>
      </c>
      <c r="B45" s="144"/>
      <c r="C45" s="144"/>
      <c r="D45" s="144"/>
      <c r="E45" s="144"/>
      <c r="F45" s="144"/>
      <c r="G45" s="144"/>
      <c r="H45" s="144"/>
      <c r="I45" s="145"/>
    </row>
    <row r="46" spans="1:9" ht="17.25" customHeight="1" x14ac:dyDescent="0.25">
      <c r="A46" s="13" t="s">
        <v>13</v>
      </c>
      <c r="B46" s="14" t="s">
        <v>14</v>
      </c>
      <c r="C46" s="15">
        <v>21958.699999999997</v>
      </c>
      <c r="D46" s="15">
        <v>21958.699999999997</v>
      </c>
      <c r="E46" s="15">
        <v>9777.7999999999993</v>
      </c>
      <c r="F46" s="15">
        <v>9994.2999999999993</v>
      </c>
      <c r="G46" s="15">
        <v>102.21419951318292</v>
      </c>
      <c r="H46" s="12">
        <v>45.514078702291123</v>
      </c>
      <c r="I46" s="12">
        <v>45.514078702291123</v>
      </c>
    </row>
    <row r="47" spans="1:9" ht="17.25" customHeight="1" x14ac:dyDescent="0.25">
      <c r="A47" s="10" t="s">
        <v>15</v>
      </c>
      <c r="B47" s="39" t="s">
        <v>16</v>
      </c>
      <c r="C47" s="28">
        <v>14200</v>
      </c>
      <c r="D47" s="41">
        <v>14200</v>
      </c>
      <c r="E47" s="28">
        <v>7157</v>
      </c>
      <c r="F47" s="40">
        <v>6860.5</v>
      </c>
      <c r="G47" s="9">
        <v>95.857202738577612</v>
      </c>
      <c r="H47" s="7">
        <v>48.313380281690144</v>
      </c>
      <c r="I47" s="7">
        <v>48.313380281690144</v>
      </c>
    </row>
    <row r="48" spans="1:9" ht="38.25" customHeight="1" x14ac:dyDescent="0.25">
      <c r="A48" s="2" t="s">
        <v>17</v>
      </c>
      <c r="B48" s="16" t="s">
        <v>18</v>
      </c>
      <c r="C48" s="41">
        <v>3866.1</v>
      </c>
      <c r="D48" s="41">
        <v>3866.1000000000004</v>
      </c>
      <c r="E48" s="28">
        <v>1872.5</v>
      </c>
      <c r="F48" s="40">
        <v>1730.6</v>
      </c>
      <c r="G48" s="9">
        <v>92.421895861148201</v>
      </c>
      <c r="H48" s="7">
        <v>44.763456713483869</v>
      </c>
      <c r="I48" s="7">
        <v>44.763456713483876</v>
      </c>
    </row>
    <row r="49" spans="1:9" ht="18" customHeight="1" x14ac:dyDescent="0.25">
      <c r="A49" s="2" t="s">
        <v>19</v>
      </c>
      <c r="B49" s="16" t="s">
        <v>20</v>
      </c>
      <c r="C49" s="41">
        <v>16</v>
      </c>
      <c r="D49" s="41">
        <v>16</v>
      </c>
      <c r="E49" s="28">
        <v>16</v>
      </c>
      <c r="F49" s="40">
        <v>35</v>
      </c>
      <c r="G49" s="9"/>
      <c r="H49" s="7">
        <v>218.75</v>
      </c>
      <c r="I49" s="7">
        <v>218.75</v>
      </c>
    </row>
    <row r="50" spans="1:9" ht="18" customHeight="1" x14ac:dyDescent="0.25">
      <c r="A50" s="2" t="s">
        <v>21</v>
      </c>
      <c r="B50" s="16" t="s">
        <v>22</v>
      </c>
      <c r="C50" s="41">
        <v>3028.5</v>
      </c>
      <c r="D50" s="41">
        <v>3028.5</v>
      </c>
      <c r="E50" s="28">
        <v>543</v>
      </c>
      <c r="F50" s="7">
        <v>936.6</v>
      </c>
      <c r="G50" s="9">
        <v>172.48618784530387</v>
      </c>
      <c r="H50" s="7">
        <v>30.926201089648341</v>
      </c>
      <c r="I50" s="7">
        <v>30.926201089648341</v>
      </c>
    </row>
    <row r="51" spans="1:9" ht="16.5" customHeight="1" x14ac:dyDescent="0.25">
      <c r="A51" s="2" t="s">
        <v>23</v>
      </c>
      <c r="B51" s="16" t="s">
        <v>24</v>
      </c>
      <c r="C51" s="41"/>
      <c r="D51" s="41">
        <v>0</v>
      </c>
      <c r="E51" s="28">
        <v>0</v>
      </c>
      <c r="F51" s="7"/>
      <c r="G51" s="9" t="e">
        <v>#DIV/0!</v>
      </c>
      <c r="H51" s="7" t="e">
        <v>#DIV/0!</v>
      </c>
      <c r="I51" s="7" t="e">
        <v>#DIV/0!</v>
      </c>
    </row>
    <row r="52" spans="1:9" ht="40.5" customHeight="1" x14ac:dyDescent="0.25">
      <c r="A52" s="3" t="s">
        <v>27</v>
      </c>
      <c r="B52" s="16" t="s">
        <v>28</v>
      </c>
      <c r="C52" s="41">
        <v>698.1</v>
      </c>
      <c r="D52" s="41">
        <v>698.1</v>
      </c>
      <c r="E52" s="28">
        <v>148.80000000000001</v>
      </c>
      <c r="F52" s="7">
        <v>290.7</v>
      </c>
      <c r="G52" s="9">
        <v>195.36290322580643</v>
      </c>
      <c r="H52" s="7">
        <v>41.641598624838849</v>
      </c>
      <c r="I52" s="7">
        <v>41.641598624838849</v>
      </c>
    </row>
    <row r="53" spans="1:9" ht="26.25" customHeight="1" x14ac:dyDescent="0.25">
      <c r="A53" s="18" t="s">
        <v>31</v>
      </c>
      <c r="B53" s="16" t="s">
        <v>32</v>
      </c>
      <c r="C53" s="41"/>
      <c r="D53" s="41"/>
      <c r="E53" s="28">
        <v>0</v>
      </c>
      <c r="F53" s="7">
        <v>129.30000000000001</v>
      </c>
      <c r="G53" s="9"/>
      <c r="H53" s="7"/>
      <c r="I53" s="7"/>
    </row>
    <row r="54" spans="1:9" ht="25.5" customHeight="1" x14ac:dyDescent="0.25">
      <c r="A54" s="18" t="s">
        <v>33</v>
      </c>
      <c r="B54" s="16" t="s">
        <v>34</v>
      </c>
      <c r="C54" s="41">
        <v>150</v>
      </c>
      <c r="D54" s="41">
        <v>150</v>
      </c>
      <c r="E54" s="28">
        <v>40.5</v>
      </c>
      <c r="F54" s="7">
        <v>11.6</v>
      </c>
      <c r="G54" s="9">
        <v>28.641975308641975</v>
      </c>
      <c r="H54" s="7">
        <v>7.7333333333333334</v>
      </c>
      <c r="I54" s="7">
        <v>7.7333333333333334</v>
      </c>
    </row>
    <row r="55" spans="1:9" ht="16.5" customHeight="1" x14ac:dyDescent="0.25">
      <c r="A55" s="10" t="s">
        <v>37</v>
      </c>
      <c r="B55" s="16" t="s">
        <v>38</v>
      </c>
      <c r="C55" s="41">
        <v>0</v>
      </c>
      <c r="D55" s="41">
        <v>0</v>
      </c>
      <c r="E55" s="28">
        <v>0</v>
      </c>
      <c r="F55" s="7"/>
      <c r="G55" s="9"/>
      <c r="H55" s="7"/>
      <c r="I55" s="7"/>
    </row>
    <row r="56" spans="1:9" ht="15.75" customHeight="1" x14ac:dyDescent="0.25">
      <c r="A56" s="29" t="s">
        <v>39</v>
      </c>
      <c r="B56" s="5" t="s">
        <v>40</v>
      </c>
      <c r="C56" s="41"/>
      <c r="D56" s="41">
        <v>0</v>
      </c>
      <c r="E56" s="28">
        <v>0</v>
      </c>
      <c r="F56" s="7"/>
      <c r="G56" s="9"/>
      <c r="H56" s="7"/>
      <c r="I56" s="7"/>
    </row>
    <row r="57" spans="1:9" ht="17.25" customHeight="1" x14ac:dyDescent="0.25">
      <c r="A57" s="37" t="s">
        <v>41</v>
      </c>
      <c r="B57" s="20" t="s">
        <v>42</v>
      </c>
      <c r="C57" s="21">
        <v>20853</v>
      </c>
      <c r="D57" s="21">
        <v>24817.1</v>
      </c>
      <c r="E57" s="21">
        <v>10575.5</v>
      </c>
      <c r="F57" s="21">
        <v>6897.2</v>
      </c>
      <c r="G57" s="15">
        <v>65.218665784123687</v>
      </c>
      <c r="H57" s="12">
        <v>27.792127202614328</v>
      </c>
      <c r="I57" s="12">
        <v>33.075336881983411</v>
      </c>
    </row>
    <row r="58" spans="1:9" ht="38.25" customHeight="1" x14ac:dyDescent="0.25">
      <c r="A58" s="4" t="s">
        <v>43</v>
      </c>
      <c r="B58" s="22" t="s">
        <v>44</v>
      </c>
      <c r="C58" s="25">
        <v>20853</v>
      </c>
      <c r="D58" s="41">
        <v>24789.1</v>
      </c>
      <c r="E58" s="28">
        <v>10547.5</v>
      </c>
      <c r="F58" s="7">
        <v>6869.2</v>
      </c>
      <c r="G58" s="9">
        <v>65.126333254325672</v>
      </c>
      <c r="H58" s="7">
        <v>27.710566337624201</v>
      </c>
      <c r="I58" s="7">
        <v>32.941063635927684</v>
      </c>
    </row>
    <row r="59" spans="1:9" ht="75.75" customHeight="1" x14ac:dyDescent="0.25">
      <c r="A59" s="4" t="s">
        <v>47</v>
      </c>
      <c r="B59" s="5" t="s">
        <v>48</v>
      </c>
      <c r="C59" s="23"/>
      <c r="D59" s="41">
        <v>28</v>
      </c>
      <c r="E59" s="28">
        <v>28</v>
      </c>
      <c r="F59" s="7">
        <v>28</v>
      </c>
      <c r="G59" s="9">
        <v>100</v>
      </c>
      <c r="H59" s="7">
        <v>100</v>
      </c>
      <c r="I59" s="7"/>
    </row>
    <row r="60" spans="1:9" ht="38.25" customHeight="1" x14ac:dyDescent="0.25">
      <c r="A60" s="4" t="s">
        <v>49</v>
      </c>
      <c r="B60" s="8" t="s">
        <v>50</v>
      </c>
      <c r="C60" s="8"/>
      <c r="D60" s="41">
        <v>0</v>
      </c>
      <c r="E60" s="41">
        <v>0</v>
      </c>
      <c r="F60" s="7"/>
      <c r="G60" s="9"/>
      <c r="H60" s="7"/>
      <c r="I60" s="7" t="e">
        <v>#DIV/0!</v>
      </c>
    </row>
    <row r="61" spans="1:9" x14ac:dyDescent="0.25">
      <c r="A61" s="3"/>
      <c r="B61" s="46" t="s">
        <v>51</v>
      </c>
      <c r="C61" s="47">
        <v>42811.7</v>
      </c>
      <c r="D61" s="47">
        <v>46775.799999999996</v>
      </c>
      <c r="E61" s="47">
        <v>20353.3</v>
      </c>
      <c r="F61" s="47">
        <v>16891.5</v>
      </c>
      <c r="G61" s="15">
        <v>82.991455930979257</v>
      </c>
      <c r="H61" s="12">
        <v>36.111621821540204</v>
      </c>
      <c r="I61" s="12">
        <v>39.455335807734805</v>
      </c>
    </row>
    <row r="62" spans="1:9" x14ac:dyDescent="0.25">
      <c r="A62" s="150"/>
      <c r="B62" s="151"/>
      <c r="C62" s="151"/>
      <c r="D62" s="151"/>
      <c r="E62" s="151"/>
      <c r="F62" s="151"/>
      <c r="G62" s="15"/>
      <c r="H62" s="12"/>
      <c r="I62" s="7"/>
    </row>
    <row r="63" spans="1:9" x14ac:dyDescent="0.25">
      <c r="A63" s="143" t="s">
        <v>54</v>
      </c>
      <c r="B63" s="144"/>
      <c r="C63" s="144"/>
      <c r="D63" s="144"/>
      <c r="E63" s="144"/>
      <c r="F63" s="144"/>
      <c r="G63" s="144"/>
      <c r="H63" s="144"/>
      <c r="I63" s="145"/>
    </row>
    <row r="64" spans="1:9" ht="12.75" customHeight="1" x14ac:dyDescent="0.25">
      <c r="A64" s="37" t="s">
        <v>13</v>
      </c>
      <c r="B64" s="38" t="s">
        <v>14</v>
      </c>
      <c r="C64" s="24">
        <v>43308.299999999996</v>
      </c>
      <c r="D64" s="24">
        <v>43308.3</v>
      </c>
      <c r="E64" s="24">
        <v>18403.900000000001</v>
      </c>
      <c r="F64" s="24">
        <v>20879.3</v>
      </c>
      <c r="G64" s="15">
        <v>113.45040996745254</v>
      </c>
      <c r="H64" s="12">
        <v>48.210851037791826</v>
      </c>
      <c r="I64" s="12">
        <v>48.210851037791834</v>
      </c>
    </row>
    <row r="65" spans="1:9" ht="13.5" customHeight="1" x14ac:dyDescent="0.25">
      <c r="A65" s="2" t="s">
        <v>15</v>
      </c>
      <c r="B65" s="39" t="s">
        <v>16</v>
      </c>
      <c r="C65" s="28">
        <v>21100</v>
      </c>
      <c r="D65" s="41">
        <v>21100</v>
      </c>
      <c r="E65" s="28">
        <v>10465</v>
      </c>
      <c r="F65" s="9">
        <v>11626.1</v>
      </c>
      <c r="G65" s="9">
        <v>111.09507883420927</v>
      </c>
      <c r="H65" s="7">
        <v>55.1</v>
      </c>
      <c r="I65" s="7">
        <v>55.1</v>
      </c>
    </row>
    <row r="66" spans="1:9" ht="41.25" customHeight="1" x14ac:dyDescent="0.25">
      <c r="A66" s="2" t="s">
        <v>17</v>
      </c>
      <c r="B66" s="16" t="s">
        <v>18</v>
      </c>
      <c r="C66" s="41">
        <v>6651.7</v>
      </c>
      <c r="D66" s="41">
        <v>6651.7000000000007</v>
      </c>
      <c r="E66" s="28">
        <v>3352.9</v>
      </c>
      <c r="F66" s="9">
        <v>2977.6</v>
      </c>
      <c r="G66" s="9">
        <v>88.806704643741242</v>
      </c>
      <c r="H66" s="7">
        <v>44.764496294180432</v>
      </c>
      <c r="I66" s="7">
        <v>44.764496294180439</v>
      </c>
    </row>
    <row r="67" spans="1:9" ht="14.25" customHeight="1" x14ac:dyDescent="0.25">
      <c r="A67" s="2" t="s">
        <v>19</v>
      </c>
      <c r="B67" s="16" t="s">
        <v>20</v>
      </c>
      <c r="C67" s="41">
        <v>90</v>
      </c>
      <c r="D67" s="41">
        <v>90</v>
      </c>
      <c r="E67" s="28">
        <v>45</v>
      </c>
      <c r="F67" s="6">
        <v>17.3</v>
      </c>
      <c r="G67" s="9">
        <v>38.444444444444443</v>
      </c>
      <c r="H67" s="7">
        <v>19.222222222222221</v>
      </c>
      <c r="I67" s="7">
        <v>19.222222222222221</v>
      </c>
    </row>
    <row r="68" spans="1:9" ht="17.25" customHeight="1" x14ac:dyDescent="0.25">
      <c r="A68" s="2" t="s">
        <v>21</v>
      </c>
      <c r="B68" s="16" t="s">
        <v>22</v>
      </c>
      <c r="C68" s="41">
        <v>9748.7000000000007</v>
      </c>
      <c r="D68" s="41">
        <v>9748.7000000000007</v>
      </c>
      <c r="E68" s="28">
        <v>1703</v>
      </c>
      <c r="F68" s="6">
        <v>1894.2</v>
      </c>
      <c r="G68" s="9">
        <v>111.22724603640634</v>
      </c>
      <c r="H68" s="7">
        <v>19.43028301209392</v>
      </c>
      <c r="I68" s="7">
        <v>19.43028301209392</v>
      </c>
    </row>
    <row r="69" spans="1:9" ht="18" customHeight="1" x14ac:dyDescent="0.25">
      <c r="A69" s="2" t="s">
        <v>23</v>
      </c>
      <c r="B69" s="16" t="s">
        <v>24</v>
      </c>
      <c r="C69" s="41">
        <v>44.1</v>
      </c>
      <c r="D69" s="41">
        <v>44.1</v>
      </c>
      <c r="E69" s="28">
        <v>22.1</v>
      </c>
      <c r="F69" s="6">
        <v>24</v>
      </c>
      <c r="G69" s="9">
        <v>108.5972850678733</v>
      </c>
      <c r="H69" s="7">
        <v>54.42176870748299</v>
      </c>
      <c r="I69" s="7">
        <v>54.42176870748299</v>
      </c>
    </row>
    <row r="70" spans="1:9" ht="37.5" customHeight="1" x14ac:dyDescent="0.25">
      <c r="A70" s="3" t="s">
        <v>27</v>
      </c>
      <c r="B70" s="16" t="s">
        <v>28</v>
      </c>
      <c r="C70" s="41">
        <v>5558.8</v>
      </c>
      <c r="D70" s="41">
        <v>5558.7999999999993</v>
      </c>
      <c r="E70" s="28">
        <v>2776.8999999999996</v>
      </c>
      <c r="F70" s="6">
        <v>4279.3</v>
      </c>
      <c r="G70" s="9">
        <v>154.10349670495879</v>
      </c>
      <c r="H70" s="7">
        <v>76.982442253723832</v>
      </c>
      <c r="I70" s="7">
        <v>76.982442253723818</v>
      </c>
    </row>
    <row r="71" spans="1:9" ht="28.5" customHeight="1" x14ac:dyDescent="0.25">
      <c r="A71" s="18" t="s">
        <v>31</v>
      </c>
      <c r="B71" s="16" t="s">
        <v>32</v>
      </c>
      <c r="C71" s="41"/>
      <c r="D71" s="41">
        <v>0</v>
      </c>
      <c r="E71" s="28">
        <v>0</v>
      </c>
      <c r="F71" s="6"/>
      <c r="G71" s="9"/>
      <c r="H71" s="7"/>
      <c r="I71" s="7"/>
    </row>
    <row r="72" spans="1:9" ht="24" x14ac:dyDescent="0.25">
      <c r="A72" s="17" t="s">
        <v>33</v>
      </c>
      <c r="B72" s="16" t="s">
        <v>34</v>
      </c>
      <c r="C72" s="41">
        <v>115</v>
      </c>
      <c r="D72" s="41">
        <v>115</v>
      </c>
      <c r="E72" s="28">
        <v>39</v>
      </c>
      <c r="F72" s="6">
        <v>59.7</v>
      </c>
      <c r="G72" s="9">
        <v>153.07692307692307</v>
      </c>
      <c r="H72" s="7">
        <v>51.913043478260867</v>
      </c>
      <c r="I72" s="7">
        <v>51.913043478260867</v>
      </c>
    </row>
    <row r="73" spans="1:9" ht="17.25" customHeight="1" x14ac:dyDescent="0.25">
      <c r="A73" s="10" t="s">
        <v>37</v>
      </c>
      <c r="B73" s="16" t="s">
        <v>38</v>
      </c>
      <c r="C73" s="41"/>
      <c r="D73" s="41">
        <v>0</v>
      </c>
      <c r="E73" s="28">
        <v>0</v>
      </c>
      <c r="F73" s="6">
        <v>1.1000000000000001</v>
      </c>
      <c r="G73" s="9"/>
      <c r="H73" s="7"/>
      <c r="I73" s="7"/>
    </row>
    <row r="74" spans="1:9" ht="18" customHeight="1" x14ac:dyDescent="0.25">
      <c r="A74" s="19" t="s">
        <v>39</v>
      </c>
      <c r="B74" s="5" t="s">
        <v>40</v>
      </c>
      <c r="C74" s="41"/>
      <c r="D74" s="41">
        <v>0</v>
      </c>
      <c r="E74" s="28">
        <v>0</v>
      </c>
      <c r="F74" s="6"/>
      <c r="G74" s="9"/>
      <c r="H74" s="7"/>
      <c r="I74" s="7"/>
    </row>
    <row r="75" spans="1:9" ht="15" customHeight="1" x14ac:dyDescent="0.25">
      <c r="A75" s="13" t="s">
        <v>41</v>
      </c>
      <c r="B75" s="20" t="s">
        <v>42</v>
      </c>
      <c r="C75" s="21">
        <v>31268.9</v>
      </c>
      <c r="D75" s="21">
        <v>56581.999999999993</v>
      </c>
      <c r="E75" s="21">
        <v>40945.399999999994</v>
      </c>
      <c r="F75" s="21">
        <v>16775.3</v>
      </c>
      <c r="G75" s="15">
        <v>40.969925803631185</v>
      </c>
      <c r="H75" s="12">
        <v>29.647767841362981</v>
      </c>
      <c r="I75" s="12">
        <v>53.648513379108316</v>
      </c>
    </row>
    <row r="76" spans="1:9" ht="37.5" customHeight="1" x14ac:dyDescent="0.25">
      <c r="A76" s="4" t="s">
        <v>43</v>
      </c>
      <c r="B76" s="22" t="s">
        <v>44</v>
      </c>
      <c r="C76" s="25">
        <v>31268.9</v>
      </c>
      <c r="D76" s="41">
        <v>56581.999999999993</v>
      </c>
      <c r="E76" s="28">
        <v>40945.399999999994</v>
      </c>
      <c r="F76" s="7">
        <v>16765.3</v>
      </c>
      <c r="G76" s="9">
        <v>40.94550303575005</v>
      </c>
      <c r="H76" s="7">
        <v>29.630094376303422</v>
      </c>
      <c r="I76" s="7">
        <v>53.61653272101033</v>
      </c>
    </row>
    <row r="77" spans="1:9" ht="17.25" customHeight="1" x14ac:dyDescent="0.25">
      <c r="A77" s="4" t="s">
        <v>45</v>
      </c>
      <c r="B77" s="23" t="s">
        <v>46</v>
      </c>
      <c r="C77" s="42"/>
      <c r="D77" s="41">
        <v>0</v>
      </c>
      <c r="E77" s="28">
        <v>0</v>
      </c>
      <c r="F77" s="7">
        <v>10</v>
      </c>
      <c r="G77" s="15"/>
      <c r="H77" s="12"/>
      <c r="I77" s="7"/>
    </row>
    <row r="78" spans="1:9" x14ac:dyDescent="0.25">
      <c r="A78" s="10"/>
      <c r="B78" s="11" t="s">
        <v>51</v>
      </c>
      <c r="C78" s="12">
        <v>74577.2</v>
      </c>
      <c r="D78" s="12">
        <v>99890.299999999988</v>
      </c>
      <c r="E78" s="12">
        <v>59349.299999999996</v>
      </c>
      <c r="F78" s="12">
        <v>37654.6</v>
      </c>
      <c r="G78" s="15">
        <v>63.445735670007906</v>
      </c>
      <c r="H78" s="12">
        <v>37.695952459848456</v>
      </c>
      <c r="I78" s="12">
        <v>50.490766614997618</v>
      </c>
    </row>
    <row r="79" spans="1:9" x14ac:dyDescent="0.25">
      <c r="A79" s="150"/>
      <c r="B79" s="151"/>
      <c r="C79" s="151"/>
      <c r="D79" s="151"/>
      <c r="E79" s="151"/>
      <c r="F79" s="151"/>
      <c r="G79" s="15"/>
      <c r="H79" s="12"/>
      <c r="I79" s="7"/>
    </row>
    <row r="80" spans="1:9" x14ac:dyDescent="0.25">
      <c r="A80" s="143" t="s">
        <v>55</v>
      </c>
      <c r="B80" s="144"/>
      <c r="C80" s="144"/>
      <c r="D80" s="144"/>
      <c r="E80" s="144"/>
      <c r="F80" s="144"/>
      <c r="G80" s="144"/>
      <c r="H80" s="144"/>
      <c r="I80" s="145"/>
    </row>
    <row r="81" spans="1:9" ht="14.25" customHeight="1" x14ac:dyDescent="0.25">
      <c r="A81" s="13" t="s">
        <v>13</v>
      </c>
      <c r="B81" s="14" t="s">
        <v>14</v>
      </c>
      <c r="C81" s="15">
        <v>43172.200000000004</v>
      </c>
      <c r="D81" s="15">
        <v>43172.2</v>
      </c>
      <c r="E81" s="15">
        <v>20813.399999999998</v>
      </c>
      <c r="F81" s="15">
        <v>17331.7</v>
      </c>
      <c r="G81" s="15">
        <v>83.271834491241222</v>
      </c>
      <c r="H81" s="12">
        <v>40.14551030524273</v>
      </c>
      <c r="I81" s="12">
        <v>40.145510305242723</v>
      </c>
    </row>
    <row r="82" spans="1:9" ht="15" customHeight="1" x14ac:dyDescent="0.25">
      <c r="A82" s="10" t="s">
        <v>15</v>
      </c>
      <c r="B82" s="16" t="s">
        <v>16</v>
      </c>
      <c r="C82" s="41">
        <v>29500</v>
      </c>
      <c r="D82" s="41">
        <v>29500</v>
      </c>
      <c r="E82" s="28">
        <v>14750</v>
      </c>
      <c r="F82" s="7">
        <v>12601</v>
      </c>
      <c r="G82" s="9">
        <v>85.430508474576271</v>
      </c>
      <c r="H82" s="7">
        <v>42.715254237288136</v>
      </c>
      <c r="I82" s="7">
        <v>42.715254237288136</v>
      </c>
    </row>
    <row r="83" spans="1:9" ht="38.25" customHeight="1" x14ac:dyDescent="0.25">
      <c r="A83" s="2" t="s">
        <v>17</v>
      </c>
      <c r="B83" s="16" t="s">
        <v>18</v>
      </c>
      <c r="C83" s="41">
        <v>4257.3</v>
      </c>
      <c r="D83" s="41">
        <v>4257.2999999999993</v>
      </c>
      <c r="E83" s="28">
        <v>2128.6999999999998</v>
      </c>
      <c r="F83" s="7">
        <v>1905.8</v>
      </c>
      <c r="G83" s="9">
        <v>89.528820406821069</v>
      </c>
      <c r="H83" s="7">
        <v>44.765461677589087</v>
      </c>
      <c r="I83" s="7">
        <v>44.76546167758908</v>
      </c>
    </row>
    <row r="84" spans="1:9" ht="14.25" customHeight="1" x14ac:dyDescent="0.25">
      <c r="A84" s="2" t="s">
        <v>19</v>
      </c>
      <c r="B84" s="16" t="s">
        <v>20</v>
      </c>
      <c r="C84" s="41"/>
      <c r="D84" s="41">
        <v>0</v>
      </c>
      <c r="E84" s="28">
        <v>0</v>
      </c>
      <c r="F84" s="7"/>
      <c r="G84" s="9" t="e">
        <v>#DIV/0!</v>
      </c>
      <c r="H84" s="7" t="e">
        <v>#DIV/0!</v>
      </c>
      <c r="I84" s="7" t="e">
        <v>#DIV/0!</v>
      </c>
    </row>
    <row r="85" spans="1:9" ht="15.75" customHeight="1" x14ac:dyDescent="0.25">
      <c r="A85" s="2" t="s">
        <v>21</v>
      </c>
      <c r="B85" s="16" t="s">
        <v>22</v>
      </c>
      <c r="C85" s="41">
        <v>2312.9</v>
      </c>
      <c r="D85" s="41">
        <v>2312.9</v>
      </c>
      <c r="E85" s="28">
        <v>875.5</v>
      </c>
      <c r="F85" s="7">
        <v>810.9</v>
      </c>
      <c r="G85" s="9">
        <v>92.621359223300971</v>
      </c>
      <c r="H85" s="7">
        <v>35.05988153400493</v>
      </c>
      <c r="I85" s="7">
        <v>35.05988153400493</v>
      </c>
    </row>
    <row r="86" spans="1:9" ht="17.25" customHeight="1" x14ac:dyDescent="0.25">
      <c r="A86" s="2" t="s">
        <v>23</v>
      </c>
      <c r="B86" s="16" t="s">
        <v>24</v>
      </c>
      <c r="C86" s="41"/>
      <c r="D86" s="41">
        <v>0</v>
      </c>
      <c r="E86" s="28">
        <v>0</v>
      </c>
      <c r="F86" s="7"/>
      <c r="G86" s="9" t="e">
        <v>#DIV/0!</v>
      </c>
      <c r="H86" s="7" t="e">
        <v>#DIV/0!</v>
      </c>
      <c r="I86" s="7" t="e">
        <v>#DIV/0!</v>
      </c>
    </row>
    <row r="87" spans="1:9" ht="39.75" customHeight="1" x14ac:dyDescent="0.25">
      <c r="A87" s="3" t="s">
        <v>27</v>
      </c>
      <c r="B87" s="16" t="s">
        <v>28</v>
      </c>
      <c r="C87" s="41">
        <v>6954</v>
      </c>
      <c r="D87" s="41">
        <v>6954</v>
      </c>
      <c r="E87" s="28">
        <v>3029.6</v>
      </c>
      <c r="F87" s="7">
        <v>1975</v>
      </c>
      <c r="G87" s="9">
        <v>65.190124108793242</v>
      </c>
      <c r="H87" s="7">
        <v>28.400920333620938</v>
      </c>
      <c r="I87" s="7">
        <v>28.400920333620938</v>
      </c>
    </row>
    <row r="88" spans="1:9" ht="28.5" customHeight="1" x14ac:dyDescent="0.25">
      <c r="A88" s="18" t="s">
        <v>31</v>
      </c>
      <c r="B88" s="16" t="s">
        <v>32</v>
      </c>
      <c r="C88" s="41">
        <v>0</v>
      </c>
      <c r="D88" s="41">
        <v>0</v>
      </c>
      <c r="E88" s="28">
        <v>0</v>
      </c>
      <c r="F88" s="7">
        <v>5.7</v>
      </c>
      <c r="G88" s="9"/>
      <c r="H88" s="7"/>
      <c r="I88" s="7"/>
    </row>
    <row r="89" spans="1:9" ht="24" customHeight="1" x14ac:dyDescent="0.25">
      <c r="A89" s="17" t="s">
        <v>33</v>
      </c>
      <c r="B89" s="16" t="s">
        <v>34</v>
      </c>
      <c r="C89" s="41">
        <v>148</v>
      </c>
      <c r="D89" s="41">
        <v>148</v>
      </c>
      <c r="E89" s="28">
        <v>29.6</v>
      </c>
      <c r="F89" s="7">
        <v>30.2</v>
      </c>
      <c r="G89" s="9">
        <v>102.02702702702702</v>
      </c>
      <c r="H89" s="7">
        <v>20.405405405405407</v>
      </c>
      <c r="I89" s="7">
        <v>20.405405405405407</v>
      </c>
    </row>
    <row r="90" spans="1:9" ht="14.25" customHeight="1" x14ac:dyDescent="0.25">
      <c r="A90" s="10" t="s">
        <v>37</v>
      </c>
      <c r="B90" s="16" t="s">
        <v>38</v>
      </c>
      <c r="C90" s="41"/>
      <c r="D90" s="41">
        <v>0</v>
      </c>
      <c r="E90" s="28">
        <v>0</v>
      </c>
      <c r="F90" s="7">
        <v>2.2000000000000002</v>
      </c>
      <c r="G90" s="9"/>
      <c r="H90" s="7"/>
      <c r="I90" s="7"/>
    </row>
    <row r="91" spans="1:9" ht="13.5" customHeight="1" x14ac:dyDescent="0.25">
      <c r="A91" s="19" t="s">
        <v>39</v>
      </c>
      <c r="B91" s="5" t="s">
        <v>40</v>
      </c>
      <c r="C91" s="41"/>
      <c r="D91" s="41">
        <v>0</v>
      </c>
      <c r="E91" s="28">
        <v>0</v>
      </c>
      <c r="F91" s="7">
        <v>0.8</v>
      </c>
      <c r="G91" s="9"/>
      <c r="H91" s="7"/>
      <c r="I91" s="7"/>
    </row>
    <row r="92" spans="1:9" ht="24.75" customHeight="1" x14ac:dyDescent="0.25">
      <c r="A92" s="19" t="s">
        <v>56</v>
      </c>
      <c r="B92" s="5" t="s">
        <v>57</v>
      </c>
      <c r="C92" s="44"/>
      <c r="D92" s="5"/>
      <c r="E92" s="28">
        <v>0</v>
      </c>
      <c r="F92" s="7"/>
      <c r="G92" s="15" t="e">
        <v>#DIV/0!</v>
      </c>
      <c r="H92" s="12" t="e">
        <v>#DIV/0!</v>
      </c>
      <c r="I92" s="7" t="e">
        <v>#DIV/0!</v>
      </c>
    </row>
    <row r="93" spans="1:9" ht="19.5" customHeight="1" x14ac:dyDescent="0.25">
      <c r="A93" s="13" t="s">
        <v>41</v>
      </c>
      <c r="B93" s="20" t="s">
        <v>42</v>
      </c>
      <c r="C93" s="21">
        <v>44557.1</v>
      </c>
      <c r="D93" s="21">
        <v>74822.100000000006</v>
      </c>
      <c r="E93" s="51">
        <v>33100.800000000003</v>
      </c>
      <c r="F93" s="21">
        <v>28584</v>
      </c>
      <c r="G93" s="15">
        <v>86.354408352668202</v>
      </c>
      <c r="H93" s="12">
        <v>38.20261660659083</v>
      </c>
      <c r="I93" s="12">
        <v>64.151392258472839</v>
      </c>
    </row>
    <row r="94" spans="1:9" ht="38.25" customHeight="1" x14ac:dyDescent="0.25">
      <c r="A94" s="4" t="s">
        <v>43</v>
      </c>
      <c r="B94" s="22" t="s">
        <v>44</v>
      </c>
      <c r="C94" s="25">
        <v>44557.1</v>
      </c>
      <c r="D94" s="41">
        <v>74695.8</v>
      </c>
      <c r="E94" s="28">
        <v>32974.5</v>
      </c>
      <c r="F94" s="7">
        <v>28457.7</v>
      </c>
      <c r="G94" s="9">
        <v>86.302142564709087</v>
      </c>
      <c r="H94" s="7">
        <v>38.098125999052151</v>
      </c>
      <c r="I94" s="7">
        <v>63.867935749858049</v>
      </c>
    </row>
    <row r="95" spans="1:9" ht="16.5" customHeight="1" x14ac:dyDescent="0.25">
      <c r="A95" s="4" t="s">
        <v>45</v>
      </c>
      <c r="B95" s="23" t="s">
        <v>46</v>
      </c>
      <c r="C95" s="42"/>
      <c r="D95" s="41">
        <v>126.3</v>
      </c>
      <c r="E95" s="28">
        <v>126.3</v>
      </c>
      <c r="F95" s="7">
        <v>126.3</v>
      </c>
      <c r="G95" s="9">
        <v>100</v>
      </c>
      <c r="H95" s="7">
        <v>100</v>
      </c>
      <c r="I95" s="7"/>
    </row>
    <row r="96" spans="1:9" x14ac:dyDescent="0.25">
      <c r="A96" s="10"/>
      <c r="B96" s="11" t="s">
        <v>51</v>
      </c>
      <c r="C96" s="12">
        <v>87729.3</v>
      </c>
      <c r="D96" s="12">
        <v>117994.3</v>
      </c>
      <c r="E96" s="12">
        <v>53914.2</v>
      </c>
      <c r="F96" s="12">
        <v>45915.7</v>
      </c>
      <c r="G96" s="15">
        <v>85.164390828390296</v>
      </c>
      <c r="H96" s="12">
        <v>38.913489888918363</v>
      </c>
      <c r="I96" s="12">
        <v>52.337930429172467</v>
      </c>
    </row>
    <row r="97" spans="1:9" x14ac:dyDescent="0.25">
      <c r="A97" s="150"/>
      <c r="B97" s="151"/>
      <c r="C97" s="151"/>
      <c r="D97" s="151"/>
      <c r="E97" s="151"/>
      <c r="F97" s="151"/>
      <c r="G97" s="15"/>
      <c r="H97" s="12"/>
      <c r="I97" s="7"/>
    </row>
    <row r="98" spans="1:9" x14ac:dyDescent="0.25">
      <c r="A98" s="143" t="s">
        <v>58</v>
      </c>
      <c r="B98" s="144"/>
      <c r="C98" s="144"/>
      <c r="D98" s="144"/>
      <c r="E98" s="144"/>
      <c r="F98" s="144"/>
      <c r="G98" s="144"/>
      <c r="H98" s="144"/>
      <c r="I98" s="145"/>
    </row>
    <row r="99" spans="1:9" ht="16.5" customHeight="1" x14ac:dyDescent="0.25">
      <c r="A99" s="13" t="s">
        <v>13</v>
      </c>
      <c r="B99" s="14" t="s">
        <v>14</v>
      </c>
      <c r="C99" s="15">
        <v>3213.8</v>
      </c>
      <c r="D99" s="15">
        <v>3213.7999999999997</v>
      </c>
      <c r="E99" s="15">
        <v>1590</v>
      </c>
      <c r="F99" s="15">
        <v>1366.1</v>
      </c>
      <c r="G99" s="15">
        <v>85.918238993710688</v>
      </c>
      <c r="H99" s="12">
        <v>42.507312216068208</v>
      </c>
      <c r="I99" s="12">
        <v>42.5073122160682</v>
      </c>
    </row>
    <row r="100" spans="1:9" ht="16.5" customHeight="1" x14ac:dyDescent="0.25">
      <c r="A100" s="10" t="s">
        <v>15</v>
      </c>
      <c r="B100" s="16" t="s">
        <v>16</v>
      </c>
      <c r="C100" s="41">
        <v>1650</v>
      </c>
      <c r="D100" s="41">
        <v>1650</v>
      </c>
      <c r="E100" s="28">
        <v>825</v>
      </c>
      <c r="F100" s="7">
        <v>604.20000000000005</v>
      </c>
      <c r="G100" s="9">
        <v>73.236363636363649</v>
      </c>
      <c r="H100" s="7">
        <v>36.618181818181824</v>
      </c>
      <c r="I100" s="7">
        <v>36.618181818181824</v>
      </c>
    </row>
    <row r="101" spans="1:9" ht="36.75" customHeight="1" x14ac:dyDescent="0.25">
      <c r="A101" s="2" t="s">
        <v>17</v>
      </c>
      <c r="B101" s="16" t="s">
        <v>18</v>
      </c>
      <c r="C101" s="41">
        <v>1384.2</v>
      </c>
      <c r="D101" s="41">
        <v>1384.1999999999998</v>
      </c>
      <c r="E101" s="28">
        <v>692.1</v>
      </c>
      <c r="F101" s="7">
        <v>619.6</v>
      </c>
      <c r="G101" s="9">
        <v>89.524635168328274</v>
      </c>
      <c r="H101" s="7">
        <v>44.762317584164144</v>
      </c>
      <c r="I101" s="7">
        <v>44.762317584164137</v>
      </c>
    </row>
    <row r="102" spans="1:9" ht="15" customHeight="1" x14ac:dyDescent="0.25">
      <c r="A102" s="2" t="s">
        <v>19</v>
      </c>
      <c r="B102" s="16" t="s">
        <v>20</v>
      </c>
      <c r="C102" s="41"/>
      <c r="D102" s="41">
        <v>0</v>
      </c>
      <c r="E102" s="28">
        <v>0</v>
      </c>
      <c r="F102" s="7"/>
      <c r="G102" s="9" t="e">
        <v>#DIV/0!</v>
      </c>
      <c r="H102" s="7" t="e">
        <v>#DIV/0!</v>
      </c>
      <c r="I102" s="7" t="e">
        <v>#DIV/0!</v>
      </c>
    </row>
    <row r="103" spans="1:9" ht="15" customHeight="1" x14ac:dyDescent="0.25">
      <c r="A103" s="2" t="s">
        <v>21</v>
      </c>
      <c r="B103" s="16" t="s">
        <v>22</v>
      </c>
      <c r="C103" s="41">
        <v>152.1</v>
      </c>
      <c r="D103" s="41">
        <v>152.10000000000002</v>
      </c>
      <c r="E103" s="28">
        <v>61.8</v>
      </c>
      <c r="F103" s="7">
        <v>59.4</v>
      </c>
      <c r="G103" s="9">
        <v>96.116504854368941</v>
      </c>
      <c r="H103" s="7">
        <v>39.053254437869818</v>
      </c>
      <c r="I103" s="7">
        <v>39.053254437869825</v>
      </c>
    </row>
    <row r="104" spans="1:9" ht="16.5" customHeight="1" x14ac:dyDescent="0.25">
      <c r="A104" s="2" t="s">
        <v>23</v>
      </c>
      <c r="B104" s="16" t="s">
        <v>24</v>
      </c>
      <c r="C104" s="41">
        <v>1.5</v>
      </c>
      <c r="D104" s="41">
        <v>1.5</v>
      </c>
      <c r="E104" s="28">
        <v>0.7</v>
      </c>
      <c r="F104" s="7">
        <v>1.7</v>
      </c>
      <c r="G104" s="9">
        <v>242.85714285714286</v>
      </c>
      <c r="H104" s="7">
        <v>113.33333333333333</v>
      </c>
      <c r="I104" s="7">
        <v>113.33333333333333</v>
      </c>
    </row>
    <row r="105" spans="1:9" ht="38.25" customHeight="1" x14ac:dyDescent="0.25">
      <c r="A105" s="3" t="s">
        <v>27</v>
      </c>
      <c r="B105" s="16" t="s">
        <v>28</v>
      </c>
      <c r="C105" s="41">
        <v>26</v>
      </c>
      <c r="D105" s="41">
        <v>26</v>
      </c>
      <c r="E105" s="28">
        <v>10.4</v>
      </c>
      <c r="F105" s="7">
        <v>35.4</v>
      </c>
      <c r="G105" s="9">
        <v>340.38461538461536</v>
      </c>
      <c r="H105" s="7">
        <v>136.15384615384616</v>
      </c>
      <c r="I105" s="7">
        <v>136.15384615384616</v>
      </c>
    </row>
    <row r="106" spans="1:9" ht="27.75" customHeight="1" x14ac:dyDescent="0.25">
      <c r="A106" s="18" t="s">
        <v>31</v>
      </c>
      <c r="B106" s="16" t="s">
        <v>32</v>
      </c>
      <c r="C106" s="41">
        <v>0</v>
      </c>
      <c r="D106" s="41">
        <v>0</v>
      </c>
      <c r="E106" s="28">
        <v>0</v>
      </c>
      <c r="F106" s="7"/>
      <c r="G106" s="9"/>
      <c r="H106" s="7"/>
      <c r="I106" s="7"/>
    </row>
    <row r="107" spans="1:9" ht="16.5" customHeight="1" x14ac:dyDescent="0.25">
      <c r="A107" s="10" t="s">
        <v>37</v>
      </c>
      <c r="B107" s="48" t="s">
        <v>38</v>
      </c>
      <c r="C107" s="41"/>
      <c r="D107" s="41">
        <v>0</v>
      </c>
      <c r="E107" s="28">
        <v>0</v>
      </c>
      <c r="F107" s="7"/>
      <c r="G107" s="9"/>
      <c r="H107" s="7"/>
      <c r="I107" s="7"/>
    </row>
    <row r="108" spans="1:9" ht="12" customHeight="1" x14ac:dyDescent="0.25">
      <c r="A108" s="18" t="s">
        <v>39</v>
      </c>
      <c r="B108" s="5" t="s">
        <v>40</v>
      </c>
      <c r="C108" s="41"/>
      <c r="D108" s="41">
        <v>0</v>
      </c>
      <c r="E108" s="28">
        <v>0</v>
      </c>
      <c r="F108" s="7">
        <v>45.8</v>
      </c>
      <c r="G108" s="15"/>
      <c r="H108" s="12"/>
      <c r="I108" s="7"/>
    </row>
    <row r="109" spans="1:9" ht="16.5" customHeight="1" x14ac:dyDescent="0.25">
      <c r="A109" s="37" t="s">
        <v>41</v>
      </c>
      <c r="B109" s="20" t="s">
        <v>42</v>
      </c>
      <c r="C109" s="21">
        <v>24834.799999999999</v>
      </c>
      <c r="D109" s="21">
        <v>45916.399999999994</v>
      </c>
      <c r="E109" s="21">
        <v>33499</v>
      </c>
      <c r="F109" s="21">
        <v>25280.7</v>
      </c>
      <c r="G109" s="15">
        <v>75.467028866533326</v>
      </c>
      <c r="H109" s="12">
        <v>55.058105600613295</v>
      </c>
      <c r="I109" s="12">
        <v>101.79546442894649</v>
      </c>
    </row>
    <row r="110" spans="1:9" ht="35.25" customHeight="1" x14ac:dyDescent="0.25">
      <c r="A110" s="4" t="s">
        <v>43</v>
      </c>
      <c r="B110" s="22" t="s">
        <v>44</v>
      </c>
      <c r="C110" s="25">
        <v>24834.799999999999</v>
      </c>
      <c r="D110" s="41">
        <v>45916.399999999994</v>
      </c>
      <c r="E110" s="28">
        <v>33499</v>
      </c>
      <c r="F110" s="7">
        <v>25280.7</v>
      </c>
      <c r="G110" s="9">
        <v>75.467028866533326</v>
      </c>
      <c r="H110" s="7">
        <v>55.058105600613295</v>
      </c>
      <c r="I110" s="7">
        <v>101.79546442894649</v>
      </c>
    </row>
    <row r="111" spans="1:9" ht="14.25" customHeight="1" x14ac:dyDescent="0.25">
      <c r="A111" s="4" t="s">
        <v>59</v>
      </c>
      <c r="B111" s="23" t="s">
        <v>46</v>
      </c>
      <c r="C111" s="23"/>
      <c r="D111" s="41">
        <v>0</v>
      </c>
      <c r="E111" s="41">
        <v>0</v>
      </c>
      <c r="F111" s="7"/>
      <c r="G111" s="15"/>
      <c r="H111" s="12"/>
      <c r="I111" s="7" t="e">
        <v>#DIV/0!</v>
      </c>
    </row>
    <row r="112" spans="1:9" x14ac:dyDescent="0.25">
      <c r="A112" s="10"/>
      <c r="B112" s="11" t="s">
        <v>51</v>
      </c>
      <c r="C112" s="12">
        <v>28048.6</v>
      </c>
      <c r="D112" s="12">
        <v>49130.2</v>
      </c>
      <c r="E112" s="24">
        <v>35089</v>
      </c>
      <c r="F112" s="12">
        <v>26646.799999999999</v>
      </c>
      <c r="G112" s="15">
        <v>75.940608167801869</v>
      </c>
      <c r="H112" s="12">
        <v>54.237108743705505</v>
      </c>
      <c r="I112" s="12">
        <v>95.002246101409696</v>
      </c>
    </row>
    <row r="113" spans="1:9" x14ac:dyDescent="0.25">
      <c r="A113" s="150"/>
      <c r="B113" s="151"/>
      <c r="C113" s="151"/>
      <c r="D113" s="151"/>
      <c r="E113" s="151"/>
      <c r="F113" s="151"/>
      <c r="G113" s="15"/>
      <c r="H113" s="12"/>
      <c r="I113" s="7"/>
    </row>
    <row r="114" spans="1:9" x14ac:dyDescent="0.25">
      <c r="A114" s="143" t="s">
        <v>60</v>
      </c>
      <c r="B114" s="144"/>
      <c r="C114" s="144"/>
      <c r="D114" s="144"/>
      <c r="E114" s="144"/>
      <c r="F114" s="144"/>
      <c r="G114" s="144"/>
      <c r="H114" s="144"/>
      <c r="I114" s="145"/>
    </row>
    <row r="115" spans="1:9" ht="15" customHeight="1" x14ac:dyDescent="0.25">
      <c r="A115" s="13" t="s">
        <v>13</v>
      </c>
      <c r="B115" s="14" t="s">
        <v>14</v>
      </c>
      <c r="C115" s="15">
        <v>5233.8</v>
      </c>
      <c r="D115" s="15">
        <v>5233.8</v>
      </c>
      <c r="E115" s="15">
        <v>2588</v>
      </c>
      <c r="F115" s="15">
        <v>2287.3000000000002</v>
      </c>
      <c r="G115" s="15">
        <v>88.380989180834632</v>
      </c>
      <c r="H115" s="12">
        <v>43.702472390996988</v>
      </c>
      <c r="I115" s="12">
        <v>43.702472390996988</v>
      </c>
    </row>
    <row r="116" spans="1:9" ht="12.75" customHeight="1" x14ac:dyDescent="0.25">
      <c r="A116" s="10" t="s">
        <v>15</v>
      </c>
      <c r="B116" s="16" t="s">
        <v>16</v>
      </c>
      <c r="C116" s="41">
        <v>1220</v>
      </c>
      <c r="D116" s="41">
        <v>1220</v>
      </c>
      <c r="E116" s="28">
        <v>600</v>
      </c>
      <c r="F116" s="7">
        <v>597.6</v>
      </c>
      <c r="G116" s="9">
        <v>99.6</v>
      </c>
      <c r="H116" s="7">
        <v>48.983606557377051</v>
      </c>
      <c r="I116" s="7">
        <v>48.983606557377051</v>
      </c>
    </row>
    <row r="117" spans="1:9" ht="15.75" customHeight="1" x14ac:dyDescent="0.25">
      <c r="A117" s="2" t="s">
        <v>19</v>
      </c>
      <c r="B117" s="16" t="s">
        <v>20</v>
      </c>
      <c r="C117" s="41"/>
      <c r="D117" s="41">
        <v>0</v>
      </c>
      <c r="E117" s="28">
        <v>0</v>
      </c>
      <c r="F117" s="7"/>
      <c r="G117" s="9" t="e">
        <v>#DIV/0!</v>
      </c>
      <c r="H117" s="7" t="e">
        <v>#DIV/0!</v>
      </c>
      <c r="I117" s="7" t="e">
        <v>#DIV/0!</v>
      </c>
    </row>
    <row r="118" spans="1:9" ht="36" customHeight="1" x14ac:dyDescent="0.25">
      <c r="A118" s="2" t="s">
        <v>17</v>
      </c>
      <c r="B118" s="16" t="s">
        <v>18</v>
      </c>
      <c r="C118" s="41">
        <v>2995.9</v>
      </c>
      <c r="D118" s="41">
        <v>2995.9</v>
      </c>
      <c r="E118" s="28">
        <v>1494</v>
      </c>
      <c r="F118" s="7">
        <v>1341.1</v>
      </c>
      <c r="G118" s="9">
        <v>89.765729585006696</v>
      </c>
      <c r="H118" s="7">
        <v>44.764511499048702</v>
      </c>
      <c r="I118" s="7">
        <v>44.764511499048702</v>
      </c>
    </row>
    <row r="119" spans="1:9" ht="15.75" customHeight="1" x14ac:dyDescent="0.25">
      <c r="A119" s="2" t="s">
        <v>19</v>
      </c>
      <c r="B119" s="16" t="s">
        <v>20</v>
      </c>
      <c r="C119" s="41">
        <v>10</v>
      </c>
      <c r="D119" s="41">
        <v>10</v>
      </c>
      <c r="E119" s="28">
        <v>5</v>
      </c>
      <c r="F119" s="7"/>
      <c r="G119" s="9">
        <v>0</v>
      </c>
      <c r="H119" s="7">
        <v>0</v>
      </c>
      <c r="I119" s="7">
        <v>0</v>
      </c>
    </row>
    <row r="120" spans="1:9" ht="15.75" customHeight="1" x14ac:dyDescent="0.25">
      <c r="A120" s="2" t="s">
        <v>21</v>
      </c>
      <c r="B120" s="16" t="s">
        <v>22</v>
      </c>
      <c r="C120" s="41">
        <v>231.2</v>
      </c>
      <c r="D120" s="41">
        <v>231.2</v>
      </c>
      <c r="E120" s="28">
        <v>123</v>
      </c>
      <c r="F120" s="7">
        <v>34.299999999999997</v>
      </c>
      <c r="G120" s="9">
        <v>27.886178861788615</v>
      </c>
      <c r="H120" s="7">
        <v>14.835640138408303</v>
      </c>
      <c r="I120" s="7">
        <v>14.835640138408303</v>
      </c>
    </row>
    <row r="121" spans="1:9" ht="14.25" customHeight="1" x14ac:dyDescent="0.25">
      <c r="A121" s="2" t="s">
        <v>23</v>
      </c>
      <c r="B121" s="16" t="s">
        <v>24</v>
      </c>
      <c r="C121" s="41">
        <v>13.5</v>
      </c>
      <c r="D121" s="41">
        <v>13.5</v>
      </c>
      <c r="E121" s="28">
        <v>6</v>
      </c>
      <c r="F121" s="7">
        <v>4.5999999999999996</v>
      </c>
      <c r="G121" s="9">
        <v>76.666666666666657</v>
      </c>
      <c r="H121" s="7">
        <v>34.074074074074069</v>
      </c>
      <c r="I121" s="7">
        <v>34.074074074074069</v>
      </c>
    </row>
    <row r="122" spans="1:9" ht="36.75" customHeight="1" x14ac:dyDescent="0.25">
      <c r="A122" s="3" t="s">
        <v>27</v>
      </c>
      <c r="B122" s="16" t="s">
        <v>28</v>
      </c>
      <c r="C122" s="41">
        <v>763.2</v>
      </c>
      <c r="D122" s="41">
        <v>763.2</v>
      </c>
      <c r="E122" s="28">
        <v>360</v>
      </c>
      <c r="F122" s="7">
        <v>309.7</v>
      </c>
      <c r="G122" s="9">
        <v>86.027777777777771</v>
      </c>
      <c r="H122" s="7">
        <v>40.579140461215928</v>
      </c>
      <c r="I122" s="7">
        <v>40.579140461215928</v>
      </c>
    </row>
    <row r="123" spans="1:9" ht="25.5" customHeight="1" x14ac:dyDescent="0.25">
      <c r="A123" s="18" t="s">
        <v>31</v>
      </c>
      <c r="B123" s="16" t="s">
        <v>32</v>
      </c>
      <c r="C123" s="41">
        <v>0</v>
      </c>
      <c r="D123" s="41">
        <v>0</v>
      </c>
      <c r="E123" s="28">
        <v>0</v>
      </c>
      <c r="F123" s="7"/>
      <c r="G123" s="9"/>
      <c r="H123" s="7"/>
      <c r="I123" s="7"/>
    </row>
    <row r="124" spans="1:9" ht="24.75" customHeight="1" x14ac:dyDescent="0.25">
      <c r="A124" s="17" t="s">
        <v>33</v>
      </c>
      <c r="B124" s="16" t="s">
        <v>34</v>
      </c>
      <c r="C124" s="41"/>
      <c r="D124" s="41">
        <v>0</v>
      </c>
      <c r="E124" s="28">
        <v>0</v>
      </c>
      <c r="F124" s="7"/>
      <c r="G124" s="9"/>
      <c r="H124" s="7"/>
      <c r="I124" s="7"/>
    </row>
    <row r="125" spans="1:9" ht="16.5" customHeight="1" x14ac:dyDescent="0.25">
      <c r="A125" s="10" t="s">
        <v>37</v>
      </c>
      <c r="B125" s="16" t="s">
        <v>38</v>
      </c>
      <c r="C125" s="41"/>
      <c r="D125" s="41">
        <v>0</v>
      </c>
      <c r="E125" s="28">
        <v>0</v>
      </c>
      <c r="F125" s="7"/>
      <c r="G125" s="15" t="e">
        <v>#DIV/0!</v>
      </c>
      <c r="H125" s="12" t="e">
        <v>#DIV/0!</v>
      </c>
      <c r="I125" s="7" t="e">
        <v>#DIV/0!</v>
      </c>
    </row>
    <row r="126" spans="1:9" ht="15" customHeight="1" x14ac:dyDescent="0.25">
      <c r="A126" s="17" t="s">
        <v>39</v>
      </c>
      <c r="B126" s="5" t="s">
        <v>40</v>
      </c>
      <c r="C126" s="41"/>
      <c r="D126" s="41">
        <v>0</v>
      </c>
      <c r="E126" s="28">
        <v>0</v>
      </c>
      <c r="F126" s="7"/>
      <c r="G126" s="15"/>
      <c r="H126" s="12"/>
      <c r="I126" s="7"/>
    </row>
    <row r="127" spans="1:9" ht="14.25" customHeight="1" x14ac:dyDescent="0.25">
      <c r="A127" s="13" t="s">
        <v>41</v>
      </c>
      <c r="B127" s="20" t="s">
        <v>42</v>
      </c>
      <c r="C127" s="21">
        <v>29441.3</v>
      </c>
      <c r="D127" s="21">
        <v>39605.200000000004</v>
      </c>
      <c r="E127" s="49">
        <v>25044.799999999999</v>
      </c>
      <c r="F127" s="21">
        <v>19641.5</v>
      </c>
      <c r="G127" s="15">
        <v>78.425461572861437</v>
      </c>
      <c r="H127" s="12">
        <v>49.593235231737239</v>
      </c>
      <c r="I127" s="12">
        <v>66.714105695061022</v>
      </c>
    </row>
    <row r="128" spans="1:9" ht="37.5" customHeight="1" x14ac:dyDescent="0.25">
      <c r="A128" s="4" t="s">
        <v>43</v>
      </c>
      <c r="B128" s="22" t="s">
        <v>44</v>
      </c>
      <c r="C128" s="25">
        <v>29441.3</v>
      </c>
      <c r="D128" s="41">
        <v>39605.200000000004</v>
      </c>
      <c r="E128" s="28">
        <v>25044.799999999999</v>
      </c>
      <c r="F128" s="7">
        <v>19641.5</v>
      </c>
      <c r="G128" s="9">
        <v>78.425461572861437</v>
      </c>
      <c r="H128" s="7">
        <v>49.593235231737239</v>
      </c>
      <c r="I128" s="7">
        <v>66.714105695061022</v>
      </c>
    </row>
    <row r="129" spans="1:9" x14ac:dyDescent="0.25">
      <c r="A129" s="10"/>
      <c r="B129" s="11" t="s">
        <v>51</v>
      </c>
      <c r="C129" s="12">
        <v>34675.1</v>
      </c>
      <c r="D129" s="12">
        <v>44839.000000000007</v>
      </c>
      <c r="E129" s="12">
        <v>27632.799999999999</v>
      </c>
      <c r="F129" s="12">
        <v>21928.7</v>
      </c>
      <c r="G129" s="15">
        <v>79.357502677976896</v>
      </c>
      <c r="H129" s="12">
        <v>48.905417159169467</v>
      </c>
      <c r="I129" s="12">
        <v>63.240480921468148</v>
      </c>
    </row>
    <row r="130" spans="1:9" x14ac:dyDescent="0.25">
      <c r="A130" s="150"/>
      <c r="B130" s="151"/>
      <c r="C130" s="151"/>
      <c r="D130" s="151"/>
      <c r="E130" s="151"/>
      <c r="F130" s="151"/>
      <c r="G130" s="15"/>
      <c r="H130" s="12"/>
      <c r="I130" s="7"/>
    </row>
    <row r="131" spans="1:9" x14ac:dyDescent="0.25">
      <c r="A131" s="143" t="s">
        <v>61</v>
      </c>
      <c r="B131" s="144"/>
      <c r="C131" s="144"/>
      <c r="D131" s="144"/>
      <c r="E131" s="144"/>
      <c r="F131" s="144"/>
      <c r="G131" s="144"/>
      <c r="H131" s="144"/>
      <c r="I131" s="145"/>
    </row>
    <row r="132" spans="1:9" ht="14.25" customHeight="1" x14ac:dyDescent="0.25">
      <c r="A132" s="13" t="s">
        <v>13</v>
      </c>
      <c r="B132" s="14" t="s">
        <v>14</v>
      </c>
      <c r="C132" s="15">
        <v>9968.5</v>
      </c>
      <c r="D132" s="15">
        <v>9968.5</v>
      </c>
      <c r="E132" s="15">
        <v>4694.5</v>
      </c>
      <c r="F132" s="15">
        <v>4657.5</v>
      </c>
      <c r="G132" s="15">
        <v>99.211843646820753</v>
      </c>
      <c r="H132" s="12">
        <v>46.722174850779957</v>
      </c>
      <c r="I132" s="12">
        <v>46.722174850779957</v>
      </c>
    </row>
    <row r="133" spans="1:9" ht="17.25" customHeight="1" x14ac:dyDescent="0.25">
      <c r="A133" s="10" t="s">
        <v>15</v>
      </c>
      <c r="B133" s="16" t="s">
        <v>16</v>
      </c>
      <c r="C133" s="41">
        <v>2675</v>
      </c>
      <c r="D133" s="41">
        <v>2675</v>
      </c>
      <c r="E133" s="28">
        <v>1503.7</v>
      </c>
      <c r="F133" s="7">
        <v>1512.4</v>
      </c>
      <c r="G133" s="9">
        <v>100.57857285362772</v>
      </c>
      <c r="H133" s="7">
        <v>56.538317757009345</v>
      </c>
      <c r="I133" s="7">
        <v>56.538317757009345</v>
      </c>
    </row>
    <row r="134" spans="1:9" ht="38.25" customHeight="1" x14ac:dyDescent="0.25">
      <c r="A134" s="2" t="s">
        <v>17</v>
      </c>
      <c r="B134" s="16" t="s">
        <v>18</v>
      </c>
      <c r="C134" s="41">
        <v>6546.6</v>
      </c>
      <c r="D134" s="41">
        <v>6546.5999999999995</v>
      </c>
      <c r="E134" s="28">
        <v>2930.6</v>
      </c>
      <c r="F134" s="7">
        <v>2930.6</v>
      </c>
      <c r="G134" s="9">
        <v>100</v>
      </c>
      <c r="H134" s="7">
        <v>44.76522164176825</v>
      </c>
      <c r="I134" s="7">
        <v>44.765221641768242</v>
      </c>
    </row>
    <row r="135" spans="1:9" ht="17.25" customHeight="1" x14ac:dyDescent="0.25">
      <c r="A135" s="2" t="s">
        <v>21</v>
      </c>
      <c r="B135" s="16" t="s">
        <v>22</v>
      </c>
      <c r="C135" s="41">
        <v>506.9</v>
      </c>
      <c r="D135" s="41">
        <v>506.9</v>
      </c>
      <c r="E135" s="28">
        <v>186.7</v>
      </c>
      <c r="F135" s="7">
        <v>150.5</v>
      </c>
      <c r="G135" s="9">
        <v>80.610605249062672</v>
      </c>
      <c r="H135" s="7">
        <v>29.690274215821663</v>
      </c>
      <c r="I135" s="7">
        <v>29.690274215821663</v>
      </c>
    </row>
    <row r="136" spans="1:9" ht="18.75" customHeight="1" x14ac:dyDescent="0.25">
      <c r="A136" s="2" t="s">
        <v>23</v>
      </c>
      <c r="B136" s="16" t="s">
        <v>24</v>
      </c>
      <c r="C136" s="41">
        <v>20</v>
      </c>
      <c r="D136" s="41">
        <v>20</v>
      </c>
      <c r="E136" s="28">
        <v>9</v>
      </c>
      <c r="F136" s="7">
        <v>8.5</v>
      </c>
      <c r="G136" s="9">
        <v>94.444444444444443</v>
      </c>
      <c r="H136" s="7">
        <v>42.5</v>
      </c>
      <c r="I136" s="7">
        <v>42.5</v>
      </c>
    </row>
    <row r="137" spans="1:9" ht="36" customHeight="1" x14ac:dyDescent="0.25">
      <c r="A137" s="3" t="s">
        <v>27</v>
      </c>
      <c r="B137" s="16" t="s">
        <v>28</v>
      </c>
      <c r="C137" s="41">
        <v>220</v>
      </c>
      <c r="D137" s="41">
        <v>220</v>
      </c>
      <c r="E137" s="28">
        <v>64.5</v>
      </c>
      <c r="F137" s="7">
        <v>55.5</v>
      </c>
      <c r="G137" s="9">
        <v>86.04651162790698</v>
      </c>
      <c r="H137" s="7">
        <v>25.227272727272727</v>
      </c>
      <c r="I137" s="7">
        <v>25.227272727272727</v>
      </c>
    </row>
    <row r="138" spans="1:9" ht="28.5" customHeight="1" x14ac:dyDescent="0.25">
      <c r="A138" s="18" t="s">
        <v>31</v>
      </c>
      <c r="B138" s="16" t="s">
        <v>32</v>
      </c>
      <c r="C138" s="41">
        <v>0</v>
      </c>
      <c r="D138" s="41">
        <v>0</v>
      </c>
      <c r="E138" s="28">
        <v>0</v>
      </c>
      <c r="F138" s="7"/>
      <c r="G138" s="9"/>
      <c r="H138" s="7"/>
      <c r="I138" s="7"/>
    </row>
    <row r="139" spans="1:9" ht="25.5" customHeight="1" x14ac:dyDescent="0.25">
      <c r="A139" s="18" t="s">
        <v>33</v>
      </c>
      <c r="B139" s="16" t="s">
        <v>34</v>
      </c>
      <c r="C139" s="41">
        <v>0</v>
      </c>
      <c r="D139" s="41">
        <v>0</v>
      </c>
      <c r="E139" s="28">
        <v>0</v>
      </c>
      <c r="F139" s="7"/>
      <c r="G139" s="9" t="e">
        <v>#DIV/0!</v>
      </c>
      <c r="H139" s="7" t="e">
        <v>#DIV/0!</v>
      </c>
      <c r="I139" s="7"/>
    </row>
    <row r="140" spans="1:9" ht="20.25" customHeight="1" x14ac:dyDescent="0.25">
      <c r="A140" s="10" t="s">
        <v>37</v>
      </c>
      <c r="B140" s="16" t="s">
        <v>38</v>
      </c>
      <c r="C140" s="41"/>
      <c r="D140" s="41">
        <v>0</v>
      </c>
      <c r="E140" s="28">
        <v>0</v>
      </c>
      <c r="F140" s="7"/>
      <c r="G140" s="9"/>
      <c r="H140" s="7"/>
      <c r="I140" s="7"/>
    </row>
    <row r="141" spans="1:9" ht="15.75" customHeight="1" x14ac:dyDescent="0.25">
      <c r="A141" s="18" t="s">
        <v>39</v>
      </c>
      <c r="B141" s="5" t="s">
        <v>40</v>
      </c>
      <c r="C141" s="41"/>
      <c r="D141" s="41">
        <v>0</v>
      </c>
      <c r="E141" s="28">
        <v>0</v>
      </c>
      <c r="F141" s="6"/>
      <c r="G141" s="9"/>
      <c r="H141" s="7"/>
      <c r="I141" s="7"/>
    </row>
    <row r="142" spans="1:9" ht="17.25" customHeight="1" x14ac:dyDescent="0.25">
      <c r="A142" s="37" t="s">
        <v>41</v>
      </c>
      <c r="B142" s="20" t="s">
        <v>42</v>
      </c>
      <c r="C142" s="21">
        <v>46888.3</v>
      </c>
      <c r="D142" s="21">
        <v>84702.9</v>
      </c>
      <c r="E142" s="21">
        <v>57613.2</v>
      </c>
      <c r="F142" s="21">
        <v>25048.3</v>
      </c>
      <c r="G142" s="15">
        <v>43.476668541237082</v>
      </c>
      <c r="H142" s="12">
        <v>29.571950901326876</v>
      </c>
      <c r="I142" s="12">
        <v>53.421215953660081</v>
      </c>
    </row>
    <row r="143" spans="1:9" ht="37.5" customHeight="1" x14ac:dyDescent="0.25">
      <c r="A143" s="4" t="s">
        <v>43</v>
      </c>
      <c r="B143" s="22" t="s">
        <v>44</v>
      </c>
      <c r="C143" s="25">
        <v>46888.3</v>
      </c>
      <c r="D143" s="41">
        <v>84677.9</v>
      </c>
      <c r="E143" s="28">
        <v>57613.2</v>
      </c>
      <c r="F143" s="7">
        <v>25023.3</v>
      </c>
      <c r="G143" s="9">
        <v>43.433275707650331</v>
      </c>
      <c r="H143" s="7">
        <v>29.551157976284252</v>
      </c>
      <c r="I143" s="7">
        <v>53.367897748478825</v>
      </c>
    </row>
    <row r="144" spans="1:9" ht="15.75" customHeight="1" x14ac:dyDescent="0.25">
      <c r="A144" s="4" t="s">
        <v>59</v>
      </c>
      <c r="B144" s="23" t="s">
        <v>46</v>
      </c>
      <c r="C144" s="23"/>
      <c r="D144" s="41">
        <v>0</v>
      </c>
      <c r="E144" s="28">
        <v>0</v>
      </c>
      <c r="F144" s="7"/>
      <c r="G144" s="9" t="e">
        <v>#DIV/0!</v>
      </c>
      <c r="H144" s="7" t="e">
        <v>#DIV/0!</v>
      </c>
      <c r="I144" s="7" t="e">
        <v>#DIV/0!</v>
      </c>
    </row>
    <row r="145" spans="1:9" ht="40.5" customHeight="1" x14ac:dyDescent="0.25">
      <c r="A145" s="4" t="s">
        <v>49</v>
      </c>
      <c r="B145" s="8" t="s">
        <v>50</v>
      </c>
      <c r="C145" s="23"/>
      <c r="D145" s="41">
        <v>0</v>
      </c>
      <c r="E145" s="28">
        <v>0</v>
      </c>
      <c r="F145" s="7"/>
      <c r="G145" s="9" t="e">
        <v>#DIV/0!</v>
      </c>
      <c r="H145" s="7" t="e">
        <v>#DIV/0!</v>
      </c>
      <c r="I145" s="7" t="e">
        <v>#DIV/0!</v>
      </c>
    </row>
    <row r="146" spans="1:9" ht="15" customHeight="1" x14ac:dyDescent="0.25">
      <c r="A146" s="4" t="s">
        <v>45</v>
      </c>
      <c r="B146" s="23" t="s">
        <v>46</v>
      </c>
      <c r="C146" s="23"/>
      <c r="D146" s="41">
        <v>25</v>
      </c>
      <c r="E146" s="28">
        <v>25</v>
      </c>
      <c r="F146" s="7">
        <v>25</v>
      </c>
      <c r="G146" s="9">
        <v>100</v>
      </c>
      <c r="H146" s="7">
        <v>100</v>
      </c>
      <c r="I146" s="7"/>
    </row>
    <row r="147" spans="1:9" x14ac:dyDescent="0.25">
      <c r="A147" s="10"/>
      <c r="B147" s="11" t="s">
        <v>51</v>
      </c>
      <c r="C147" s="12">
        <v>56856.800000000003</v>
      </c>
      <c r="D147" s="12">
        <v>94671.4</v>
      </c>
      <c r="E147" s="12">
        <v>62307.7</v>
      </c>
      <c r="F147" s="12">
        <v>29705.8</v>
      </c>
      <c r="G147" s="15">
        <v>47.675969422719824</v>
      </c>
      <c r="H147" s="12">
        <v>31.377797307317735</v>
      </c>
      <c r="I147" s="12">
        <v>52.246696965006819</v>
      </c>
    </row>
    <row r="148" spans="1:9" x14ac:dyDescent="0.25">
      <c r="A148" s="153"/>
      <c r="B148" s="154"/>
      <c r="C148" s="154"/>
      <c r="D148" s="154"/>
      <c r="E148" s="154"/>
      <c r="F148" s="154"/>
      <c r="G148" s="15"/>
      <c r="H148" s="12"/>
      <c r="I148" s="7"/>
    </row>
    <row r="149" spans="1:9" x14ac:dyDescent="0.25">
      <c r="A149" s="143" t="s">
        <v>62</v>
      </c>
      <c r="B149" s="144"/>
      <c r="C149" s="144"/>
      <c r="D149" s="144"/>
      <c r="E149" s="144"/>
      <c r="F149" s="144"/>
      <c r="G149" s="144"/>
      <c r="H149" s="144"/>
      <c r="I149" s="145"/>
    </row>
    <row r="150" spans="1:9" ht="18" customHeight="1" x14ac:dyDescent="0.25">
      <c r="A150" s="13" t="s">
        <v>13</v>
      </c>
      <c r="B150" s="14" t="s">
        <v>14</v>
      </c>
      <c r="C150" s="15">
        <v>21387.699999999997</v>
      </c>
      <c r="D150" s="15">
        <v>21887.699999999997</v>
      </c>
      <c r="E150" s="15">
        <v>10968.099999999999</v>
      </c>
      <c r="F150" s="15">
        <v>10309.600000000002</v>
      </c>
      <c r="G150" s="15">
        <v>93.996225417346707</v>
      </c>
      <c r="H150" s="12">
        <v>47.102253777235632</v>
      </c>
      <c r="I150" s="12">
        <v>48.203406630914046</v>
      </c>
    </row>
    <row r="151" spans="1:9" ht="13.5" customHeight="1" x14ac:dyDescent="0.25">
      <c r="A151" s="10" t="s">
        <v>15</v>
      </c>
      <c r="B151" s="16" t="s">
        <v>16</v>
      </c>
      <c r="C151" s="41">
        <v>13460</v>
      </c>
      <c r="D151" s="25">
        <v>13710</v>
      </c>
      <c r="E151" s="28">
        <v>7015.7999999999993</v>
      </c>
      <c r="F151" s="7">
        <v>7797.8</v>
      </c>
      <c r="G151" s="9">
        <v>111.14626984805726</v>
      </c>
      <c r="H151" s="7">
        <v>56.876732312180891</v>
      </c>
      <c r="I151" s="7">
        <v>57.933135215453191</v>
      </c>
    </row>
    <row r="152" spans="1:9" ht="39" customHeight="1" x14ac:dyDescent="0.25">
      <c r="A152" s="2" t="s">
        <v>17</v>
      </c>
      <c r="B152" s="16" t="s">
        <v>18</v>
      </c>
      <c r="C152" s="41">
        <v>4923.1000000000004</v>
      </c>
      <c r="D152" s="25">
        <v>4923.0999999999995</v>
      </c>
      <c r="E152" s="28">
        <v>2402.6999999999998</v>
      </c>
      <c r="F152" s="7">
        <v>2203.8000000000002</v>
      </c>
      <c r="G152" s="9">
        <v>91.721812960419541</v>
      </c>
      <c r="H152" s="7">
        <v>44.764477666510949</v>
      </c>
      <c r="I152" s="7">
        <v>44.764477666510942</v>
      </c>
    </row>
    <row r="153" spans="1:9" ht="13.5" customHeight="1" x14ac:dyDescent="0.25">
      <c r="A153" s="2" t="s">
        <v>19</v>
      </c>
      <c r="B153" s="16" t="s">
        <v>20</v>
      </c>
      <c r="C153" s="41">
        <v>15</v>
      </c>
      <c r="D153" s="25">
        <v>14.999999999999998</v>
      </c>
      <c r="E153" s="28">
        <v>10.1</v>
      </c>
      <c r="F153" s="7">
        <v>2.6</v>
      </c>
      <c r="G153" s="9">
        <v>25.742574257425744</v>
      </c>
      <c r="H153" s="7">
        <v>17.333333333333336</v>
      </c>
      <c r="I153" s="7">
        <v>17.333333333333332</v>
      </c>
    </row>
    <row r="154" spans="1:9" ht="15.75" customHeight="1" x14ac:dyDescent="0.25">
      <c r="A154" s="2" t="s">
        <v>21</v>
      </c>
      <c r="B154" s="16" t="s">
        <v>22</v>
      </c>
      <c r="C154" s="41">
        <v>1987</v>
      </c>
      <c r="D154" s="25">
        <v>1737</v>
      </c>
      <c r="E154" s="28">
        <v>540.70000000000005</v>
      </c>
      <c r="F154" s="7">
        <v>-189.8</v>
      </c>
      <c r="G154" s="9">
        <v>-35.102644719807657</v>
      </c>
      <c r="H154" s="7">
        <v>-10.926885434657455</v>
      </c>
      <c r="I154" s="7">
        <v>-9.5520885757423244</v>
      </c>
    </row>
    <row r="155" spans="1:9" ht="16.5" customHeight="1" x14ac:dyDescent="0.25">
      <c r="A155" s="2" t="s">
        <v>23</v>
      </c>
      <c r="B155" s="16" t="s">
        <v>24</v>
      </c>
      <c r="C155" s="41">
        <v>148.6</v>
      </c>
      <c r="D155" s="25">
        <v>148.6</v>
      </c>
      <c r="E155" s="28">
        <v>73.900000000000006</v>
      </c>
      <c r="F155" s="7">
        <v>36.1</v>
      </c>
      <c r="G155" s="9">
        <v>48.849797023004058</v>
      </c>
      <c r="H155" s="7">
        <v>24.293405114401079</v>
      </c>
      <c r="I155" s="7">
        <v>24.293405114401079</v>
      </c>
    </row>
    <row r="156" spans="1:9" ht="38.25" customHeight="1" x14ac:dyDescent="0.25">
      <c r="A156" s="3" t="s">
        <v>27</v>
      </c>
      <c r="B156" s="16" t="s">
        <v>28</v>
      </c>
      <c r="C156" s="41">
        <v>854</v>
      </c>
      <c r="D156" s="25">
        <v>854</v>
      </c>
      <c r="E156" s="28">
        <v>424.9</v>
      </c>
      <c r="F156" s="7">
        <v>24</v>
      </c>
      <c r="G156" s="9">
        <v>5.64838785596611</v>
      </c>
      <c r="H156" s="7">
        <v>2.810304449648712</v>
      </c>
      <c r="I156" s="7">
        <v>2.810304449648712</v>
      </c>
    </row>
    <row r="157" spans="1:9" ht="27" customHeight="1" x14ac:dyDescent="0.25">
      <c r="A157" s="18" t="s">
        <v>31</v>
      </c>
      <c r="B157" s="16" t="s">
        <v>32</v>
      </c>
      <c r="C157" s="41"/>
      <c r="D157" s="25">
        <v>500</v>
      </c>
      <c r="E157" s="28">
        <v>500</v>
      </c>
      <c r="F157" s="7">
        <v>435.1</v>
      </c>
      <c r="G157" s="9">
        <v>87.02</v>
      </c>
      <c r="H157" s="7">
        <v>87.02</v>
      </c>
      <c r="I157" s="7"/>
    </row>
    <row r="158" spans="1:9" ht="24.75" customHeight="1" x14ac:dyDescent="0.25">
      <c r="A158" s="17" t="s">
        <v>33</v>
      </c>
      <c r="B158" s="16" t="s">
        <v>34</v>
      </c>
      <c r="C158" s="41"/>
      <c r="D158" s="25">
        <v>0</v>
      </c>
      <c r="E158" s="28">
        <v>0</v>
      </c>
      <c r="F158" s="7"/>
      <c r="G158" s="9"/>
      <c r="H158" s="7"/>
      <c r="I158" s="7"/>
    </row>
    <row r="159" spans="1:9" ht="15.75" customHeight="1" x14ac:dyDescent="0.25">
      <c r="A159" s="10" t="s">
        <v>37</v>
      </c>
      <c r="B159" s="16" t="s">
        <v>38</v>
      </c>
      <c r="C159" s="41"/>
      <c r="D159" s="25">
        <v>0</v>
      </c>
      <c r="E159" s="28">
        <v>0</v>
      </c>
      <c r="F159" s="7"/>
      <c r="G159" s="9"/>
      <c r="H159" s="7"/>
      <c r="I159" s="7"/>
    </row>
    <row r="160" spans="1:9" ht="17.25" customHeight="1" x14ac:dyDescent="0.25">
      <c r="A160" s="17" t="s">
        <v>39</v>
      </c>
      <c r="B160" s="5" t="s">
        <v>40</v>
      </c>
      <c r="C160" s="41"/>
      <c r="D160" s="25">
        <v>0</v>
      </c>
      <c r="E160" s="28">
        <v>0</v>
      </c>
      <c r="F160" s="7"/>
      <c r="G160" s="15"/>
      <c r="H160" s="12"/>
      <c r="I160" s="7"/>
    </row>
    <row r="161" spans="1:9" ht="14.25" customHeight="1" x14ac:dyDescent="0.25">
      <c r="A161" s="13" t="s">
        <v>41</v>
      </c>
      <c r="B161" s="20" t="s">
        <v>42</v>
      </c>
      <c r="C161" s="21">
        <v>32823.699999999997</v>
      </c>
      <c r="D161" s="21">
        <v>84211.799999999988</v>
      </c>
      <c r="E161" s="21">
        <v>67240</v>
      </c>
      <c r="F161" s="21">
        <v>15722.1</v>
      </c>
      <c r="G161" s="15">
        <v>23.382064247471742</v>
      </c>
      <c r="H161" s="12">
        <v>18.669711370615524</v>
      </c>
      <c r="I161" s="12">
        <v>47.89862203225109</v>
      </c>
    </row>
    <row r="162" spans="1:9" ht="37.5" customHeight="1" x14ac:dyDescent="0.25">
      <c r="A162" s="4" t="s">
        <v>43</v>
      </c>
      <c r="B162" s="22" t="s">
        <v>44</v>
      </c>
      <c r="C162" s="25">
        <v>32823.699999999997</v>
      </c>
      <c r="D162" s="25">
        <v>83730.799999999988</v>
      </c>
      <c r="E162" s="28">
        <v>66759</v>
      </c>
      <c r="F162" s="7">
        <v>15241.1</v>
      </c>
      <c r="G162" s="9">
        <v>22.830030407885079</v>
      </c>
      <c r="H162" s="7">
        <v>18.202501349563125</v>
      </c>
      <c r="I162" s="7">
        <v>46.433217461773054</v>
      </c>
    </row>
    <row r="163" spans="1:9" ht="17.25" customHeight="1" x14ac:dyDescent="0.25">
      <c r="A163" s="4" t="s">
        <v>45</v>
      </c>
      <c r="B163" s="23" t="s">
        <v>46</v>
      </c>
      <c r="C163" s="23"/>
      <c r="D163" s="25">
        <v>481</v>
      </c>
      <c r="E163" s="28">
        <v>481</v>
      </c>
      <c r="F163" s="7">
        <v>481</v>
      </c>
      <c r="G163" s="9"/>
      <c r="H163" s="7"/>
      <c r="I163" s="7"/>
    </row>
    <row r="164" spans="1:9" x14ac:dyDescent="0.25">
      <c r="A164" s="10"/>
      <c r="B164" s="11" t="s">
        <v>51</v>
      </c>
      <c r="C164" s="12">
        <v>54211.399999999994</v>
      </c>
      <c r="D164" s="12">
        <v>106099.49999999999</v>
      </c>
      <c r="E164" s="12">
        <v>78208.100000000006</v>
      </c>
      <c r="F164" s="12">
        <v>26031.700000000004</v>
      </c>
      <c r="G164" s="15">
        <v>33.285171229067068</v>
      </c>
      <c r="H164" s="12">
        <v>24.535176885847726</v>
      </c>
      <c r="I164" s="12">
        <v>48.018866880397866</v>
      </c>
    </row>
    <row r="165" spans="1:9" x14ac:dyDescent="0.25">
      <c r="A165" s="150"/>
      <c r="B165" s="151"/>
      <c r="C165" s="151"/>
      <c r="D165" s="151"/>
      <c r="E165" s="151"/>
      <c r="F165" s="151"/>
      <c r="G165" s="15"/>
      <c r="H165" s="12"/>
      <c r="I165" s="7"/>
    </row>
    <row r="166" spans="1:9" x14ac:dyDescent="0.25">
      <c r="A166" s="143" t="s">
        <v>63</v>
      </c>
      <c r="B166" s="144"/>
      <c r="C166" s="144"/>
      <c r="D166" s="144"/>
      <c r="E166" s="144"/>
      <c r="F166" s="144"/>
      <c r="G166" s="144"/>
      <c r="H166" s="144"/>
      <c r="I166" s="145"/>
    </row>
    <row r="167" spans="1:9" ht="17.25" customHeight="1" x14ac:dyDescent="0.25">
      <c r="A167" s="13" t="s">
        <v>13</v>
      </c>
      <c r="B167" s="14" t="s">
        <v>14</v>
      </c>
      <c r="C167" s="15">
        <v>7081.1</v>
      </c>
      <c r="D167" s="15">
        <v>7298</v>
      </c>
      <c r="E167" s="15">
        <v>3395.2000000000003</v>
      </c>
      <c r="F167" s="15">
        <v>3508.7999999999997</v>
      </c>
      <c r="G167" s="15">
        <v>103.34590009425069</v>
      </c>
      <c r="H167" s="12">
        <v>48.078925733077554</v>
      </c>
      <c r="I167" s="12">
        <v>49.551623335357498</v>
      </c>
    </row>
    <row r="168" spans="1:9" ht="15.75" customHeight="1" x14ac:dyDescent="0.25">
      <c r="A168" s="10" t="s">
        <v>15</v>
      </c>
      <c r="B168" s="16" t="s">
        <v>16</v>
      </c>
      <c r="C168" s="41">
        <v>2930</v>
      </c>
      <c r="D168" s="25">
        <v>2930</v>
      </c>
      <c r="E168" s="28">
        <v>1521.7</v>
      </c>
      <c r="F168" s="7">
        <v>1497.8</v>
      </c>
      <c r="G168" s="9">
        <v>98.429388184267594</v>
      </c>
      <c r="H168" s="7">
        <v>51.119453924914673</v>
      </c>
      <c r="I168" s="7">
        <v>51.119453924914673</v>
      </c>
    </row>
    <row r="169" spans="1:9" ht="40.5" customHeight="1" x14ac:dyDescent="0.25">
      <c r="A169" s="2" t="s">
        <v>17</v>
      </c>
      <c r="B169" s="16" t="s">
        <v>18</v>
      </c>
      <c r="C169" s="41">
        <v>2826.6</v>
      </c>
      <c r="D169" s="25">
        <v>2826.6</v>
      </c>
      <c r="E169" s="28">
        <v>1413.4</v>
      </c>
      <c r="F169" s="7">
        <v>1265.3</v>
      </c>
      <c r="G169" s="9">
        <v>89.521720673553133</v>
      </c>
      <c r="H169" s="7">
        <v>44.764027453477681</v>
      </c>
      <c r="I169" s="7">
        <v>44.764027453477681</v>
      </c>
    </row>
    <row r="170" spans="1:9" ht="16.5" customHeight="1" x14ac:dyDescent="0.25">
      <c r="A170" s="2" t="s">
        <v>19</v>
      </c>
      <c r="B170" s="16" t="s">
        <v>20</v>
      </c>
      <c r="C170" s="41">
        <v>0</v>
      </c>
      <c r="D170" s="25">
        <v>1.6</v>
      </c>
      <c r="E170" s="28">
        <v>1.6</v>
      </c>
      <c r="F170" s="7">
        <v>2.6</v>
      </c>
      <c r="G170" s="9"/>
      <c r="H170" s="7"/>
      <c r="I170" s="7"/>
    </row>
    <row r="171" spans="1:9" ht="15" customHeight="1" x14ac:dyDescent="0.25">
      <c r="A171" s="2" t="s">
        <v>21</v>
      </c>
      <c r="B171" s="16" t="s">
        <v>22</v>
      </c>
      <c r="C171" s="41">
        <v>875.5</v>
      </c>
      <c r="D171" s="25">
        <v>875.5</v>
      </c>
      <c r="E171" s="28">
        <v>106</v>
      </c>
      <c r="F171" s="7">
        <v>265</v>
      </c>
      <c r="G171" s="9">
        <v>250</v>
      </c>
      <c r="H171" s="7">
        <v>30.268418046830384</v>
      </c>
      <c r="I171" s="7">
        <v>30.268418046830384</v>
      </c>
    </row>
    <row r="172" spans="1:9" ht="18" customHeight="1" x14ac:dyDescent="0.25">
      <c r="A172" s="2" t="s">
        <v>23</v>
      </c>
      <c r="B172" s="16" t="s">
        <v>24</v>
      </c>
      <c r="C172" s="41">
        <v>35</v>
      </c>
      <c r="D172" s="25">
        <v>10</v>
      </c>
      <c r="E172" s="28">
        <v>8.6999999999999993</v>
      </c>
      <c r="F172" s="7">
        <v>3.8</v>
      </c>
      <c r="G172" s="9">
        <v>43.678160919540232</v>
      </c>
      <c r="H172" s="7">
        <v>38</v>
      </c>
      <c r="I172" s="7">
        <v>10.857142857142858</v>
      </c>
    </row>
    <row r="173" spans="1:9" ht="40.5" customHeight="1" x14ac:dyDescent="0.25">
      <c r="A173" s="3" t="s">
        <v>27</v>
      </c>
      <c r="B173" s="16" t="s">
        <v>28</v>
      </c>
      <c r="C173" s="41">
        <v>414</v>
      </c>
      <c r="D173" s="25">
        <v>637</v>
      </c>
      <c r="E173" s="28">
        <v>326.5</v>
      </c>
      <c r="F173" s="7">
        <v>429</v>
      </c>
      <c r="G173" s="9">
        <v>131.39356814701378</v>
      </c>
      <c r="H173" s="7">
        <v>67.34693877551021</v>
      </c>
      <c r="I173" s="7">
        <v>103.62318840579709</v>
      </c>
    </row>
    <row r="174" spans="1:9" ht="25.5" customHeight="1" x14ac:dyDescent="0.25">
      <c r="A174" s="18" t="s">
        <v>31</v>
      </c>
      <c r="B174" s="16" t="s">
        <v>32</v>
      </c>
      <c r="C174" s="41">
        <v>0</v>
      </c>
      <c r="D174" s="25">
        <v>7.3</v>
      </c>
      <c r="E174" s="28">
        <v>7.3</v>
      </c>
      <c r="F174" s="7">
        <v>35.299999999999997</v>
      </c>
      <c r="G174" s="9">
        <v>483.56164383561639</v>
      </c>
      <c r="H174" s="7">
        <v>483.56164383561639</v>
      </c>
      <c r="I174" s="7"/>
    </row>
    <row r="175" spans="1:9" ht="28.5" customHeight="1" x14ac:dyDescent="0.25">
      <c r="A175" s="17" t="s">
        <v>33</v>
      </c>
      <c r="B175" s="16" t="s">
        <v>34</v>
      </c>
      <c r="C175" s="41"/>
      <c r="D175" s="25">
        <v>0</v>
      </c>
      <c r="E175" s="28">
        <v>0</v>
      </c>
      <c r="F175" s="7"/>
      <c r="G175" s="9" t="e">
        <v>#DIV/0!</v>
      </c>
      <c r="H175" s="7" t="e">
        <v>#DIV/0!</v>
      </c>
      <c r="I175" s="7"/>
    </row>
    <row r="176" spans="1:9" ht="15" customHeight="1" x14ac:dyDescent="0.25">
      <c r="A176" s="10" t="s">
        <v>37</v>
      </c>
      <c r="B176" s="16" t="s">
        <v>38</v>
      </c>
      <c r="C176" s="41"/>
      <c r="D176" s="25">
        <v>10</v>
      </c>
      <c r="E176" s="28">
        <v>10</v>
      </c>
      <c r="F176" s="7">
        <v>10</v>
      </c>
      <c r="G176" s="9">
        <v>100</v>
      </c>
      <c r="H176" s="7">
        <v>100</v>
      </c>
      <c r="I176" s="7"/>
    </row>
    <row r="177" spans="1:9" ht="18" customHeight="1" x14ac:dyDescent="0.25">
      <c r="A177" s="29" t="s">
        <v>39</v>
      </c>
      <c r="B177" s="5" t="s">
        <v>40</v>
      </c>
      <c r="C177" s="41"/>
      <c r="D177" s="25">
        <v>0</v>
      </c>
      <c r="E177" s="28">
        <v>0</v>
      </c>
      <c r="F177" s="7"/>
      <c r="G177" s="15"/>
      <c r="H177" s="12"/>
      <c r="I177" s="7"/>
    </row>
    <row r="178" spans="1:9" ht="15.75" customHeight="1" x14ac:dyDescent="0.25">
      <c r="A178" s="13" t="s">
        <v>41</v>
      </c>
      <c r="B178" s="20" t="s">
        <v>42</v>
      </c>
      <c r="C178" s="21">
        <v>28800.9</v>
      </c>
      <c r="D178" s="21">
        <v>33830.5</v>
      </c>
      <c r="E178" s="49">
        <v>19997.5</v>
      </c>
      <c r="F178" s="21">
        <v>15517.6</v>
      </c>
      <c r="G178" s="15">
        <v>77.597699712464063</v>
      </c>
      <c r="H178" s="12">
        <v>45.868668804776753</v>
      </c>
      <c r="I178" s="12">
        <v>53.878871840810525</v>
      </c>
    </row>
    <row r="179" spans="1:9" ht="39.75" customHeight="1" x14ac:dyDescent="0.25">
      <c r="A179" s="4" t="s">
        <v>43</v>
      </c>
      <c r="B179" s="22" t="s">
        <v>44</v>
      </c>
      <c r="C179" s="25">
        <v>28800.9</v>
      </c>
      <c r="D179" s="25">
        <v>33830.5</v>
      </c>
      <c r="E179" s="28">
        <v>19997.5</v>
      </c>
      <c r="F179" s="7">
        <v>15517.6</v>
      </c>
      <c r="G179" s="9">
        <v>77.597699712464063</v>
      </c>
      <c r="H179" s="7">
        <v>45.868668804776753</v>
      </c>
      <c r="I179" s="7">
        <v>53.878871840810525</v>
      </c>
    </row>
    <row r="180" spans="1:9" ht="15" customHeight="1" x14ac:dyDescent="0.25">
      <c r="A180" s="4" t="s">
        <v>59</v>
      </c>
      <c r="B180" s="23" t="s">
        <v>46</v>
      </c>
      <c r="C180" s="42"/>
      <c r="D180" s="25">
        <v>0</v>
      </c>
      <c r="E180" s="28">
        <v>0</v>
      </c>
      <c r="F180" s="7"/>
      <c r="G180" s="9"/>
      <c r="H180" s="7"/>
      <c r="I180" s="7"/>
    </row>
    <row r="181" spans="1:9" x14ac:dyDescent="0.25">
      <c r="A181" s="10"/>
      <c r="B181" s="11" t="s">
        <v>51</v>
      </c>
      <c r="C181" s="12">
        <v>35882</v>
      </c>
      <c r="D181" s="12">
        <v>41128.5</v>
      </c>
      <c r="E181" s="12">
        <v>23392.7</v>
      </c>
      <c r="F181" s="12">
        <v>19026.400000000001</v>
      </c>
      <c r="G181" s="15">
        <v>81.334775378643769</v>
      </c>
      <c r="H181" s="12">
        <v>46.260865336688674</v>
      </c>
      <c r="I181" s="12">
        <v>53.024914999163933</v>
      </c>
    </row>
    <row r="182" spans="1:9" x14ac:dyDescent="0.25">
      <c r="A182" s="150"/>
      <c r="B182" s="151"/>
      <c r="C182" s="151"/>
      <c r="D182" s="151"/>
      <c r="E182" s="151"/>
      <c r="F182" s="151"/>
      <c r="G182" s="15"/>
      <c r="H182" s="12"/>
      <c r="I182" s="7"/>
    </row>
    <row r="183" spans="1:9" x14ac:dyDescent="0.25">
      <c r="A183" s="143" t="s">
        <v>64</v>
      </c>
      <c r="B183" s="144"/>
      <c r="C183" s="144"/>
      <c r="D183" s="144"/>
      <c r="E183" s="144"/>
      <c r="F183" s="144"/>
      <c r="G183" s="144"/>
      <c r="H183" s="144"/>
      <c r="I183" s="145"/>
    </row>
    <row r="184" spans="1:9" ht="12.75" customHeight="1" x14ac:dyDescent="0.25">
      <c r="A184" s="13" t="s">
        <v>13</v>
      </c>
      <c r="B184" s="14" t="s">
        <v>14</v>
      </c>
      <c r="C184" s="15">
        <v>25890.9</v>
      </c>
      <c r="D184" s="15">
        <v>25890.9</v>
      </c>
      <c r="E184" s="15">
        <v>11290</v>
      </c>
      <c r="F184" s="15">
        <v>13269.099999999999</v>
      </c>
      <c r="G184" s="15">
        <v>117.52967227635074</v>
      </c>
      <c r="H184" s="12">
        <v>51.250053107462456</v>
      </c>
      <c r="I184" s="12">
        <v>51.250053107462456</v>
      </c>
    </row>
    <row r="185" spans="1:9" ht="12.75" customHeight="1" x14ac:dyDescent="0.25">
      <c r="A185" s="10" t="s">
        <v>15</v>
      </c>
      <c r="B185" s="16" t="s">
        <v>16</v>
      </c>
      <c r="C185" s="41">
        <v>17800</v>
      </c>
      <c r="D185" s="25">
        <v>17800</v>
      </c>
      <c r="E185" s="28">
        <v>8400</v>
      </c>
      <c r="F185" s="7">
        <v>10313.5</v>
      </c>
      <c r="G185" s="9">
        <v>122.7797619047619</v>
      </c>
      <c r="H185" s="7">
        <v>57.94101123595506</v>
      </c>
      <c r="I185" s="7">
        <v>57.94101123595506</v>
      </c>
    </row>
    <row r="186" spans="1:9" ht="37.5" customHeight="1" x14ac:dyDescent="0.25">
      <c r="A186" s="2" t="s">
        <v>17</v>
      </c>
      <c r="B186" s="16" t="s">
        <v>18</v>
      </c>
      <c r="C186" s="41">
        <v>4590.2</v>
      </c>
      <c r="D186" s="25">
        <v>4590.2</v>
      </c>
      <c r="E186" s="28">
        <v>2298</v>
      </c>
      <c r="F186" s="7">
        <v>2054.8000000000002</v>
      </c>
      <c r="G186" s="9">
        <v>89.416884247171467</v>
      </c>
      <c r="H186" s="7">
        <v>44.764933989804376</v>
      </c>
      <c r="I186" s="7">
        <v>44.764933989804376</v>
      </c>
    </row>
    <row r="187" spans="1:9" ht="16.5" customHeight="1" x14ac:dyDescent="0.25">
      <c r="A187" s="2" t="s">
        <v>19</v>
      </c>
      <c r="B187" s="16" t="s">
        <v>20</v>
      </c>
      <c r="C187" s="41">
        <v>1</v>
      </c>
      <c r="D187" s="25">
        <v>1</v>
      </c>
      <c r="E187" s="28">
        <v>0</v>
      </c>
      <c r="F187" s="7">
        <v>2.8</v>
      </c>
      <c r="G187" s="9"/>
      <c r="H187" s="7">
        <v>280</v>
      </c>
      <c r="I187" s="7">
        <v>280</v>
      </c>
    </row>
    <row r="188" spans="1:9" ht="15.75" customHeight="1" x14ac:dyDescent="0.25">
      <c r="A188" s="2" t="s">
        <v>21</v>
      </c>
      <c r="B188" s="16" t="s">
        <v>22</v>
      </c>
      <c r="C188" s="41">
        <v>3084.7</v>
      </c>
      <c r="D188" s="25">
        <v>3084.7</v>
      </c>
      <c r="E188" s="28">
        <v>360</v>
      </c>
      <c r="F188" s="7">
        <v>632.20000000000005</v>
      </c>
      <c r="G188" s="9">
        <v>175.61111111111114</v>
      </c>
      <c r="H188" s="7">
        <v>20.494699646643113</v>
      </c>
      <c r="I188" s="7">
        <v>20.494699646643113</v>
      </c>
    </row>
    <row r="189" spans="1:9" ht="16.5" customHeight="1" x14ac:dyDescent="0.25">
      <c r="A189" s="2" t="s">
        <v>23</v>
      </c>
      <c r="B189" s="16" t="s">
        <v>24</v>
      </c>
      <c r="C189" s="41">
        <v>165</v>
      </c>
      <c r="D189" s="25">
        <v>165</v>
      </c>
      <c r="E189" s="28">
        <v>82</v>
      </c>
      <c r="F189" s="7">
        <v>53.9</v>
      </c>
      <c r="G189" s="9">
        <v>65.731707317073173</v>
      </c>
      <c r="H189" s="7">
        <v>32.666666666666664</v>
      </c>
      <c r="I189" s="7">
        <v>32.666666666666664</v>
      </c>
    </row>
    <row r="190" spans="1:9" ht="37.5" customHeight="1" x14ac:dyDescent="0.25">
      <c r="A190" s="3" t="s">
        <v>27</v>
      </c>
      <c r="B190" s="16" t="s">
        <v>28</v>
      </c>
      <c r="C190" s="41">
        <v>250</v>
      </c>
      <c r="D190" s="25">
        <v>250</v>
      </c>
      <c r="E190" s="28">
        <v>150</v>
      </c>
      <c r="F190" s="7">
        <v>211.9</v>
      </c>
      <c r="G190" s="9">
        <v>141.26666666666668</v>
      </c>
      <c r="H190" s="7">
        <v>84.76</v>
      </c>
      <c r="I190" s="7">
        <v>84.76</v>
      </c>
    </row>
    <row r="191" spans="1:9" ht="27" customHeight="1" x14ac:dyDescent="0.25">
      <c r="A191" s="17" t="s">
        <v>31</v>
      </c>
      <c r="B191" s="16" t="s">
        <v>32</v>
      </c>
      <c r="C191" s="41">
        <v>0</v>
      </c>
      <c r="D191" s="25">
        <v>0</v>
      </c>
      <c r="E191" s="28">
        <v>0</v>
      </c>
      <c r="F191" s="7"/>
      <c r="G191" s="9"/>
      <c r="H191" s="7"/>
      <c r="I191" s="7"/>
    </row>
    <row r="192" spans="1:9" ht="24" customHeight="1" x14ac:dyDescent="0.25">
      <c r="A192" s="17" t="s">
        <v>33</v>
      </c>
      <c r="B192" s="16" t="s">
        <v>34</v>
      </c>
      <c r="C192" s="41"/>
      <c r="D192" s="25">
        <v>0</v>
      </c>
      <c r="E192" s="28">
        <v>0</v>
      </c>
      <c r="F192" s="7"/>
      <c r="G192" s="9"/>
      <c r="H192" s="7"/>
      <c r="I192" s="7"/>
    </row>
    <row r="193" spans="1:9" ht="14.25" customHeight="1" x14ac:dyDescent="0.25">
      <c r="A193" s="10" t="s">
        <v>37</v>
      </c>
      <c r="B193" s="16" t="s">
        <v>38</v>
      </c>
      <c r="C193" s="41"/>
      <c r="D193" s="25">
        <v>0</v>
      </c>
      <c r="E193" s="28">
        <v>0</v>
      </c>
      <c r="F193" s="7"/>
      <c r="G193" s="9"/>
      <c r="H193" s="7"/>
      <c r="I193" s="7"/>
    </row>
    <row r="194" spans="1:9" ht="15.75" customHeight="1" x14ac:dyDescent="0.25">
      <c r="A194" s="29" t="s">
        <v>39</v>
      </c>
      <c r="B194" s="5" t="s">
        <v>40</v>
      </c>
      <c r="C194" s="41"/>
      <c r="D194" s="25">
        <v>0</v>
      </c>
      <c r="E194" s="28">
        <v>0</v>
      </c>
      <c r="F194" s="7"/>
      <c r="G194" s="15"/>
      <c r="H194" s="12"/>
      <c r="I194" s="7"/>
    </row>
    <row r="195" spans="1:9" ht="15.75" customHeight="1" x14ac:dyDescent="0.25">
      <c r="A195" s="37" t="s">
        <v>41</v>
      </c>
      <c r="B195" s="20" t="s">
        <v>42</v>
      </c>
      <c r="C195" s="24">
        <v>29655.7</v>
      </c>
      <c r="D195" s="24">
        <v>35877.200000000004</v>
      </c>
      <c r="E195" s="24">
        <v>22674.6</v>
      </c>
      <c r="F195" s="24">
        <v>19608.8</v>
      </c>
      <c r="G195" s="15">
        <v>86.479144064283389</v>
      </c>
      <c r="H195" s="12">
        <v>54.655324272797202</v>
      </c>
      <c r="I195" s="12">
        <v>66.121521326422908</v>
      </c>
    </row>
    <row r="196" spans="1:9" ht="39" customHeight="1" x14ac:dyDescent="0.25">
      <c r="A196" s="50" t="s">
        <v>43</v>
      </c>
      <c r="B196" s="22" t="s">
        <v>44</v>
      </c>
      <c r="C196" s="25">
        <v>29655.7</v>
      </c>
      <c r="D196" s="25">
        <v>35631.4</v>
      </c>
      <c r="E196" s="28">
        <v>22674.6</v>
      </c>
      <c r="F196" s="7">
        <v>19363.099999999999</v>
      </c>
      <c r="G196" s="9">
        <v>85.395552733014028</v>
      </c>
      <c r="H196" s="7">
        <v>54.342798767379328</v>
      </c>
      <c r="I196" s="7">
        <v>65.293012810353474</v>
      </c>
    </row>
    <row r="197" spans="1:9" ht="15.75" customHeight="1" x14ac:dyDescent="0.25">
      <c r="A197" s="4" t="s">
        <v>45</v>
      </c>
      <c r="B197" s="23" t="s">
        <v>46</v>
      </c>
      <c r="C197" s="25"/>
      <c r="D197" s="25">
        <v>245.8</v>
      </c>
      <c r="E197" s="28">
        <v>245.8</v>
      </c>
      <c r="F197" s="7">
        <v>245.7</v>
      </c>
      <c r="G197" s="9">
        <v>99.959316517493889</v>
      </c>
      <c r="H197" s="7">
        <v>99.959316517493889</v>
      </c>
      <c r="I197" s="7"/>
    </row>
    <row r="198" spans="1:9" x14ac:dyDescent="0.25">
      <c r="A198" s="10"/>
      <c r="B198" s="11" t="s">
        <v>51</v>
      </c>
      <c r="C198" s="12">
        <v>55546.600000000006</v>
      </c>
      <c r="D198" s="12">
        <v>61768.100000000006</v>
      </c>
      <c r="E198" s="12">
        <v>33964.6</v>
      </c>
      <c r="F198" s="12">
        <v>32877.899999999994</v>
      </c>
      <c r="G198" s="15">
        <v>96.800492277253369</v>
      </c>
      <c r="H198" s="12">
        <v>53.227960711111386</v>
      </c>
      <c r="I198" s="12">
        <v>59.189761389535981</v>
      </c>
    </row>
    <row r="199" spans="1:9" x14ac:dyDescent="0.25">
      <c r="A199" s="150"/>
      <c r="B199" s="151"/>
      <c r="C199" s="151"/>
      <c r="D199" s="151"/>
      <c r="E199" s="151"/>
      <c r="F199" s="151"/>
      <c r="G199" s="15"/>
      <c r="H199" s="12"/>
      <c r="I199" s="7"/>
    </row>
    <row r="200" spans="1:9" x14ac:dyDescent="0.25">
      <c r="A200" s="143" t="s">
        <v>65</v>
      </c>
      <c r="B200" s="144"/>
      <c r="C200" s="144"/>
      <c r="D200" s="144"/>
      <c r="E200" s="144"/>
      <c r="F200" s="144"/>
      <c r="G200" s="144"/>
      <c r="H200" s="144"/>
      <c r="I200" s="145"/>
    </row>
    <row r="201" spans="1:9" ht="16.5" customHeight="1" x14ac:dyDescent="0.25">
      <c r="A201" s="13" t="s">
        <v>13</v>
      </c>
      <c r="B201" s="14" t="s">
        <v>14</v>
      </c>
      <c r="C201" s="15">
        <v>5268.6</v>
      </c>
      <c r="D201" s="15">
        <v>5268.6</v>
      </c>
      <c r="E201" s="15">
        <v>2451.5</v>
      </c>
      <c r="F201" s="15">
        <v>2330.1</v>
      </c>
      <c r="G201" s="15">
        <v>95.047929838874154</v>
      </c>
      <c r="H201" s="12">
        <v>44.226170140075162</v>
      </c>
      <c r="I201" s="12">
        <v>44.226170140075162</v>
      </c>
    </row>
    <row r="202" spans="1:9" ht="15" customHeight="1" x14ac:dyDescent="0.25">
      <c r="A202" s="10" t="s">
        <v>15</v>
      </c>
      <c r="B202" s="16" t="s">
        <v>16</v>
      </c>
      <c r="C202" s="41">
        <v>1320</v>
      </c>
      <c r="D202" s="25">
        <v>1320</v>
      </c>
      <c r="E202" s="28">
        <v>575</v>
      </c>
      <c r="F202" s="7">
        <v>636.9</v>
      </c>
      <c r="G202" s="9">
        <v>110.76521739130435</v>
      </c>
      <c r="H202" s="7">
        <v>48.25</v>
      </c>
      <c r="I202" s="7">
        <v>48.25</v>
      </c>
    </row>
    <row r="203" spans="1:9" ht="39.75" customHeight="1" x14ac:dyDescent="0.25">
      <c r="A203" s="2" t="s">
        <v>17</v>
      </c>
      <c r="B203" s="16" t="s">
        <v>18</v>
      </c>
      <c r="C203" s="41">
        <v>3521.6</v>
      </c>
      <c r="D203" s="25">
        <v>3521.6</v>
      </c>
      <c r="E203" s="28">
        <v>1759.5</v>
      </c>
      <c r="F203" s="7">
        <v>1576.4</v>
      </c>
      <c r="G203" s="9">
        <v>89.593634555271379</v>
      </c>
      <c r="H203" s="7">
        <v>44.763743752839616</v>
      </c>
      <c r="I203" s="7">
        <v>44.763743752839616</v>
      </c>
    </row>
    <row r="204" spans="1:9" ht="13.5" customHeight="1" x14ac:dyDescent="0.25">
      <c r="A204" s="2" t="s">
        <v>19</v>
      </c>
      <c r="B204" s="16" t="s">
        <v>20</v>
      </c>
      <c r="C204" s="41">
        <v>16</v>
      </c>
      <c r="D204" s="25">
        <v>16</v>
      </c>
      <c r="E204" s="28">
        <v>16</v>
      </c>
      <c r="F204" s="7"/>
      <c r="G204" s="9"/>
      <c r="H204" s="7">
        <v>0</v>
      </c>
      <c r="I204" s="7">
        <v>0</v>
      </c>
    </row>
    <row r="205" spans="1:9" ht="15.75" customHeight="1" x14ac:dyDescent="0.25">
      <c r="A205" s="2" t="s">
        <v>21</v>
      </c>
      <c r="B205" s="16" t="s">
        <v>22</v>
      </c>
      <c r="C205" s="41">
        <v>256.89999999999998</v>
      </c>
      <c r="D205" s="25">
        <v>256.89999999999998</v>
      </c>
      <c r="E205" s="28">
        <v>37.700000000000003</v>
      </c>
      <c r="F205" s="7">
        <v>44.5</v>
      </c>
      <c r="G205" s="9">
        <v>118.03713527851458</v>
      </c>
      <c r="H205" s="7">
        <v>17.32191514207863</v>
      </c>
      <c r="I205" s="7">
        <v>17.32191514207863</v>
      </c>
    </row>
    <row r="206" spans="1:9" ht="16.5" customHeight="1" x14ac:dyDescent="0.25">
      <c r="A206" s="2" t="s">
        <v>23</v>
      </c>
      <c r="B206" s="16" t="s">
        <v>24</v>
      </c>
      <c r="C206" s="41">
        <v>19</v>
      </c>
      <c r="D206" s="25">
        <v>19</v>
      </c>
      <c r="E206" s="28">
        <v>4</v>
      </c>
      <c r="F206" s="7">
        <v>4.2</v>
      </c>
      <c r="G206" s="9">
        <v>105</v>
      </c>
      <c r="H206" s="7">
        <v>22.105263157894736</v>
      </c>
      <c r="I206" s="7">
        <v>22.105263157894736</v>
      </c>
    </row>
    <row r="207" spans="1:9" ht="38.25" customHeight="1" x14ac:dyDescent="0.25">
      <c r="A207" s="3" t="s">
        <v>27</v>
      </c>
      <c r="B207" s="16" t="s">
        <v>28</v>
      </c>
      <c r="C207" s="41">
        <v>135.1</v>
      </c>
      <c r="D207" s="25">
        <v>135.1</v>
      </c>
      <c r="E207" s="28">
        <v>59.3</v>
      </c>
      <c r="F207" s="7">
        <v>68</v>
      </c>
      <c r="G207" s="9">
        <v>114.67116357504216</v>
      </c>
      <c r="H207" s="7">
        <v>50.333086602516659</v>
      </c>
      <c r="I207" s="7">
        <v>50.333086602516659</v>
      </c>
    </row>
    <row r="208" spans="1:9" ht="25.5" customHeight="1" x14ac:dyDescent="0.25">
      <c r="A208" s="17" t="s">
        <v>33</v>
      </c>
      <c r="B208" s="16" t="s">
        <v>34</v>
      </c>
      <c r="C208" s="41"/>
      <c r="D208" s="25">
        <v>0</v>
      </c>
      <c r="E208" s="28">
        <v>0</v>
      </c>
      <c r="F208" s="7"/>
      <c r="G208" s="9"/>
      <c r="H208" s="7"/>
      <c r="I208" s="7" t="e">
        <v>#DIV/0!</v>
      </c>
    </row>
    <row r="209" spans="1:9" ht="14.25" customHeight="1" x14ac:dyDescent="0.25">
      <c r="A209" s="17" t="s">
        <v>37</v>
      </c>
      <c r="B209" s="16" t="s">
        <v>38</v>
      </c>
      <c r="C209" s="41"/>
      <c r="D209" s="25">
        <v>0</v>
      </c>
      <c r="E209" s="28">
        <v>0</v>
      </c>
      <c r="F209" s="7"/>
      <c r="G209" s="9"/>
      <c r="H209" s="7"/>
      <c r="I209" s="7" t="e">
        <v>#DIV/0!</v>
      </c>
    </row>
    <row r="210" spans="1:9" ht="18.75" customHeight="1" x14ac:dyDescent="0.25">
      <c r="A210" s="29" t="s">
        <v>39</v>
      </c>
      <c r="B210" s="5" t="s">
        <v>40</v>
      </c>
      <c r="C210" s="41"/>
      <c r="D210" s="25">
        <v>0</v>
      </c>
      <c r="E210" s="28">
        <v>0</v>
      </c>
      <c r="F210" s="7"/>
      <c r="G210" s="9"/>
      <c r="H210" s="7"/>
      <c r="I210" s="7"/>
    </row>
    <row r="211" spans="1:9" ht="15.75" customHeight="1" x14ac:dyDescent="0.25">
      <c r="A211" s="13" t="s">
        <v>41</v>
      </c>
      <c r="B211" s="20" t="s">
        <v>42</v>
      </c>
      <c r="C211" s="21">
        <v>25685.5</v>
      </c>
      <c r="D211" s="21">
        <v>35717.800000000003</v>
      </c>
      <c r="E211" s="21">
        <v>22598.5</v>
      </c>
      <c r="F211" s="21">
        <v>13465.099999999999</v>
      </c>
      <c r="G211" s="15">
        <v>59.584043188707206</v>
      </c>
      <c r="H211" s="12">
        <v>37.698570460666659</v>
      </c>
      <c r="I211" s="12">
        <v>52.422962371766161</v>
      </c>
    </row>
    <row r="212" spans="1:9" ht="37.5" customHeight="1" x14ac:dyDescent="0.25">
      <c r="A212" s="4" t="s">
        <v>43</v>
      </c>
      <c r="B212" s="22" t="s">
        <v>44</v>
      </c>
      <c r="C212" s="25">
        <v>25685.5</v>
      </c>
      <c r="D212" s="25">
        <v>35717.800000000003</v>
      </c>
      <c r="E212" s="28">
        <v>22598.5</v>
      </c>
      <c r="F212" s="7">
        <v>13464.8</v>
      </c>
      <c r="G212" s="9">
        <v>59.582715666969044</v>
      </c>
      <c r="H212" s="7">
        <v>37.697730543314535</v>
      </c>
      <c r="I212" s="7">
        <v>52.421794397617333</v>
      </c>
    </row>
    <row r="213" spans="1:9" ht="15" customHeight="1" x14ac:dyDescent="0.25">
      <c r="A213" s="4" t="s">
        <v>45</v>
      </c>
      <c r="B213" s="23" t="s">
        <v>46</v>
      </c>
      <c r="C213" s="25"/>
      <c r="D213" s="25"/>
      <c r="E213" s="28">
        <v>0</v>
      </c>
      <c r="F213" s="7">
        <v>0.3</v>
      </c>
      <c r="G213" s="9"/>
      <c r="H213" s="7"/>
      <c r="I213" s="7"/>
    </row>
    <row r="214" spans="1:9" x14ac:dyDescent="0.25">
      <c r="A214" s="10"/>
      <c r="B214" s="11" t="s">
        <v>51</v>
      </c>
      <c r="C214" s="12">
        <v>30954.1</v>
      </c>
      <c r="D214" s="12">
        <v>40986.400000000001</v>
      </c>
      <c r="E214" s="12">
        <v>25050</v>
      </c>
      <c r="F214" s="12">
        <v>15795.199999999999</v>
      </c>
      <c r="G214" s="15">
        <v>63.054690618762478</v>
      </c>
      <c r="H214" s="12">
        <v>38.537661273007629</v>
      </c>
      <c r="I214" s="12">
        <v>51.027812147663802</v>
      </c>
    </row>
    <row r="215" spans="1:9" x14ac:dyDescent="0.25">
      <c r="A215" s="150"/>
      <c r="B215" s="151"/>
      <c r="C215" s="151"/>
      <c r="D215" s="151"/>
      <c r="E215" s="151"/>
      <c r="F215" s="151"/>
      <c r="G215" s="15"/>
      <c r="H215" s="12"/>
      <c r="I215" s="7"/>
    </row>
    <row r="216" spans="1:9" x14ac:dyDescent="0.25">
      <c r="A216" s="143" t="s">
        <v>66</v>
      </c>
      <c r="B216" s="144"/>
      <c r="C216" s="144"/>
      <c r="D216" s="144"/>
      <c r="E216" s="144"/>
      <c r="F216" s="144"/>
      <c r="G216" s="144"/>
      <c r="H216" s="144"/>
      <c r="I216" s="145"/>
    </row>
    <row r="217" spans="1:9" ht="15.75" customHeight="1" x14ac:dyDescent="0.25">
      <c r="A217" s="13" t="s">
        <v>13</v>
      </c>
      <c r="B217" s="14" t="s">
        <v>14</v>
      </c>
      <c r="C217" s="15">
        <v>1078319.6000000001</v>
      </c>
      <c r="D217" s="15">
        <v>1096023.7</v>
      </c>
      <c r="E217" s="15">
        <v>558497.69999999995</v>
      </c>
      <c r="F217" s="15">
        <v>556652.30000000005</v>
      </c>
      <c r="G217" s="15">
        <v>99.669577869344877</v>
      </c>
      <c r="H217" s="12">
        <v>50.788345179032177</v>
      </c>
      <c r="I217" s="12">
        <v>51.622199948883434</v>
      </c>
    </row>
    <row r="218" spans="1:9" ht="14.25" customHeight="1" x14ac:dyDescent="0.25">
      <c r="A218" s="10" t="s">
        <v>15</v>
      </c>
      <c r="B218" s="16" t="s">
        <v>16</v>
      </c>
      <c r="C218" s="7">
        <v>788632.3</v>
      </c>
      <c r="D218" s="25">
        <v>788882.3</v>
      </c>
      <c r="E218" s="28">
        <v>399436.30000000005</v>
      </c>
      <c r="F218" s="7">
        <v>388742.2</v>
      </c>
      <c r="G218" s="9">
        <v>97.3227020178186</v>
      </c>
      <c r="H218" s="7">
        <v>49.277591853689707</v>
      </c>
      <c r="I218" s="7">
        <v>49.293213072809721</v>
      </c>
    </row>
    <row r="219" spans="1:9" ht="39.75" customHeight="1" x14ac:dyDescent="0.25">
      <c r="A219" s="2" t="s">
        <v>17</v>
      </c>
      <c r="B219" s="16" t="s">
        <v>18</v>
      </c>
      <c r="C219" s="7">
        <v>48723.299999999996</v>
      </c>
      <c r="D219" s="25">
        <v>48723.30000000001</v>
      </c>
      <c r="E219" s="28">
        <v>23867.100000000006</v>
      </c>
      <c r="F219" s="7">
        <v>21810.600000000002</v>
      </c>
      <c r="G219" s="9">
        <v>91.383536332440869</v>
      </c>
      <c r="H219" s="7">
        <v>44.764209320797228</v>
      </c>
      <c r="I219" s="7">
        <v>44.764209320797242</v>
      </c>
    </row>
    <row r="220" spans="1:9" ht="15" customHeight="1" x14ac:dyDescent="0.25">
      <c r="A220" s="2" t="s">
        <v>19</v>
      </c>
      <c r="B220" s="16" t="s">
        <v>20</v>
      </c>
      <c r="C220" s="7">
        <v>44696</v>
      </c>
      <c r="D220" s="25">
        <v>44697.599999999999</v>
      </c>
      <c r="E220" s="28">
        <v>26559.8</v>
      </c>
      <c r="F220" s="7">
        <v>26529.699999999997</v>
      </c>
      <c r="G220" s="9">
        <v>99.88667083336469</v>
      </c>
      <c r="H220" s="7">
        <v>59.353746062428399</v>
      </c>
      <c r="I220" s="7">
        <v>59.355870771433672</v>
      </c>
    </row>
    <row r="221" spans="1:9" ht="14.25" customHeight="1" x14ac:dyDescent="0.25">
      <c r="A221" s="2" t="s">
        <v>21</v>
      </c>
      <c r="B221" s="16" t="s">
        <v>22</v>
      </c>
      <c r="C221" s="7">
        <v>31354.900000000005</v>
      </c>
      <c r="D221" s="25">
        <v>31104.9</v>
      </c>
      <c r="E221" s="28">
        <v>8031.0999999999995</v>
      </c>
      <c r="F221" s="7">
        <v>8454.7999999999993</v>
      </c>
      <c r="G221" s="9">
        <v>105.27574055857852</v>
      </c>
      <c r="H221" s="7">
        <v>27.181569463332139</v>
      </c>
      <c r="I221" s="7">
        <v>26.964844410283551</v>
      </c>
    </row>
    <row r="222" spans="1:9" ht="17.25" customHeight="1" x14ac:dyDescent="0.25">
      <c r="A222" s="2" t="s">
        <v>23</v>
      </c>
      <c r="B222" s="16" t="s">
        <v>24</v>
      </c>
      <c r="C222" s="7">
        <v>3813.7</v>
      </c>
      <c r="D222" s="25">
        <v>3783.7</v>
      </c>
      <c r="E222" s="28">
        <v>1977.2</v>
      </c>
      <c r="F222" s="7">
        <v>2073.4999999999995</v>
      </c>
      <c r="G222" s="9">
        <v>104.87052397329553</v>
      </c>
      <c r="H222" s="7">
        <v>54.800856304675307</v>
      </c>
      <c r="I222" s="7">
        <v>54.369772137294476</v>
      </c>
    </row>
    <row r="223" spans="1:9" ht="36" customHeight="1" x14ac:dyDescent="0.25">
      <c r="A223" s="2" t="s">
        <v>25</v>
      </c>
      <c r="B223" s="16" t="s">
        <v>26</v>
      </c>
      <c r="C223" s="26">
        <v>0</v>
      </c>
      <c r="D223" s="25">
        <v>0</v>
      </c>
      <c r="E223" s="28">
        <v>0</v>
      </c>
      <c r="F223" s="26">
        <v>0</v>
      </c>
      <c r="G223" s="9"/>
      <c r="H223" s="7"/>
      <c r="I223" s="7" t="e">
        <v>#DIV/0!</v>
      </c>
    </row>
    <row r="224" spans="1:9" ht="34.5" customHeight="1" x14ac:dyDescent="0.25">
      <c r="A224" s="3" t="s">
        <v>27</v>
      </c>
      <c r="B224" s="16" t="s">
        <v>28</v>
      </c>
      <c r="C224" s="7">
        <v>122481.50000000001</v>
      </c>
      <c r="D224" s="25">
        <v>122283.59999999998</v>
      </c>
      <c r="E224" s="28">
        <v>57562.799999999988</v>
      </c>
      <c r="F224" s="7">
        <v>56727.1</v>
      </c>
      <c r="G224" s="9">
        <v>98.548194319942766</v>
      </c>
      <c r="H224" s="7">
        <v>46.389785711248287</v>
      </c>
      <c r="I224" s="7">
        <v>46.314831219408639</v>
      </c>
    </row>
    <row r="225" spans="1:9" ht="24" x14ac:dyDescent="0.25">
      <c r="A225" s="17" t="s">
        <v>29</v>
      </c>
      <c r="B225" s="16" t="s">
        <v>30</v>
      </c>
      <c r="C225" s="7">
        <v>9593.1</v>
      </c>
      <c r="D225" s="25">
        <v>17317.599999999999</v>
      </c>
      <c r="E225" s="28">
        <v>17317.599999999999</v>
      </c>
      <c r="F225" s="7">
        <v>17408.400000000001</v>
      </c>
      <c r="G225" s="9">
        <v>100.52432207696219</v>
      </c>
      <c r="H225" s="7">
        <v>100.52432207696219</v>
      </c>
      <c r="I225" s="7">
        <v>181.46793007474125</v>
      </c>
    </row>
    <row r="226" spans="1:9" ht="25.5" customHeight="1" x14ac:dyDescent="0.25">
      <c r="A226" s="18" t="s">
        <v>31</v>
      </c>
      <c r="B226" s="16" t="s">
        <v>32</v>
      </c>
      <c r="C226" s="27">
        <v>15967.8</v>
      </c>
      <c r="D226" s="25">
        <v>16762.099999999999</v>
      </c>
      <c r="E226" s="28">
        <v>8321.9</v>
      </c>
      <c r="F226" s="27">
        <v>8680.7999999999993</v>
      </c>
      <c r="G226" s="9">
        <v>104.31271704778956</v>
      </c>
      <c r="H226" s="7">
        <v>51.788260420830326</v>
      </c>
      <c r="I226" s="7">
        <v>54.364408371848342</v>
      </c>
    </row>
    <row r="227" spans="1:9" ht="24.75" customHeight="1" x14ac:dyDescent="0.25">
      <c r="A227" s="18" t="s">
        <v>33</v>
      </c>
      <c r="B227" s="16" t="s">
        <v>34</v>
      </c>
      <c r="C227" s="7">
        <v>13051</v>
      </c>
      <c r="D227" s="25">
        <v>15946</v>
      </c>
      <c r="E227" s="28">
        <v>9370.2999999999993</v>
      </c>
      <c r="F227" s="7">
        <v>7550.2</v>
      </c>
      <c r="G227" s="9">
        <v>80.57586203216546</v>
      </c>
      <c r="H227" s="7">
        <v>47.348551360842848</v>
      </c>
      <c r="I227" s="7">
        <v>57.851505631752353</v>
      </c>
    </row>
    <row r="228" spans="1:9" x14ac:dyDescent="0.25">
      <c r="A228" s="18" t="s">
        <v>35</v>
      </c>
      <c r="B228" s="16" t="s">
        <v>36</v>
      </c>
      <c r="C228" s="7">
        <v>6</v>
      </c>
      <c r="D228" s="25">
        <v>4.5999999999999996</v>
      </c>
      <c r="E228" s="28">
        <v>2.6</v>
      </c>
      <c r="F228" s="7">
        <v>11.6</v>
      </c>
      <c r="G228" s="9">
        <v>446.15384615384613</v>
      </c>
      <c r="H228" s="7">
        <v>252.17391304347828</v>
      </c>
      <c r="I228" s="7">
        <v>193.33333333333334</v>
      </c>
    </row>
    <row r="229" spans="1:9" ht="19.5" customHeight="1" x14ac:dyDescent="0.25">
      <c r="A229" s="10" t="s">
        <v>37</v>
      </c>
      <c r="B229" s="16" t="s">
        <v>38</v>
      </c>
      <c r="C229" s="7">
        <v>0</v>
      </c>
      <c r="D229" s="25">
        <v>6518</v>
      </c>
      <c r="E229" s="28">
        <v>6051</v>
      </c>
      <c r="F229" s="7">
        <v>18443.400000000001</v>
      </c>
      <c r="G229" s="9">
        <v>304.7992067426872</v>
      </c>
      <c r="H229" s="7">
        <v>282.96103099110161</v>
      </c>
      <c r="I229" s="7"/>
    </row>
    <row r="230" spans="1:9" ht="15.75" customHeight="1" x14ac:dyDescent="0.25">
      <c r="A230" s="19" t="s">
        <v>39</v>
      </c>
      <c r="B230" s="5" t="s">
        <v>40</v>
      </c>
      <c r="C230" s="7">
        <v>0</v>
      </c>
      <c r="D230" s="25">
        <v>0</v>
      </c>
      <c r="E230" s="28">
        <v>0</v>
      </c>
      <c r="F230" s="7">
        <v>219.9</v>
      </c>
      <c r="G230" s="9"/>
      <c r="H230" s="7"/>
      <c r="I230" s="7"/>
    </row>
    <row r="231" spans="1:9" ht="18" customHeight="1" x14ac:dyDescent="0.25">
      <c r="A231" s="13" t="s">
        <v>41</v>
      </c>
      <c r="B231" s="20" t="s">
        <v>42</v>
      </c>
      <c r="C231" s="21">
        <v>3294234.4</v>
      </c>
      <c r="D231" s="21">
        <v>3535827.9999999995</v>
      </c>
      <c r="E231" s="21">
        <v>1958914.4999999998</v>
      </c>
      <c r="F231" s="21">
        <v>1754493.4000000001</v>
      </c>
      <c r="G231" s="15">
        <v>89.564572624277389</v>
      </c>
      <c r="H231" s="12">
        <v>49.620439682020738</v>
      </c>
      <c r="I231" s="12">
        <v>53.259519116186752</v>
      </c>
    </row>
    <row r="232" spans="1:9" ht="36" customHeight="1" x14ac:dyDescent="0.25">
      <c r="A232" s="4" t="s">
        <v>43</v>
      </c>
      <c r="B232" s="22" t="s">
        <v>44</v>
      </c>
      <c r="C232" s="6">
        <v>3294234.4</v>
      </c>
      <c r="D232" s="25">
        <v>3510865.8</v>
      </c>
      <c r="E232" s="28">
        <v>1957780.1999999997</v>
      </c>
      <c r="F232" s="6">
        <v>1751720.8</v>
      </c>
      <c r="G232" s="9">
        <v>89.474845031122499</v>
      </c>
      <c r="H232" s="7">
        <v>49.89426824574155</v>
      </c>
      <c r="I232" s="7">
        <v>53.17535388495731</v>
      </c>
    </row>
    <row r="233" spans="1:9" ht="17.25" customHeight="1" x14ac:dyDescent="0.25">
      <c r="A233" s="4" t="s">
        <v>45</v>
      </c>
      <c r="B233" s="23" t="s">
        <v>46</v>
      </c>
      <c r="C233" s="7">
        <v>0</v>
      </c>
      <c r="D233" s="25">
        <v>28807.9</v>
      </c>
      <c r="E233" s="28">
        <v>5008</v>
      </c>
      <c r="F233" s="7">
        <v>6618.3</v>
      </c>
      <c r="G233" s="9">
        <v>132.15455271565494</v>
      </c>
      <c r="H233" s="7">
        <v>22.973906463157675</v>
      </c>
      <c r="I233" s="7"/>
    </row>
    <row r="234" spans="1:9" ht="39.75" customHeight="1" x14ac:dyDescent="0.25">
      <c r="A234" s="4" t="s">
        <v>49</v>
      </c>
      <c r="B234" s="8" t="s">
        <v>50</v>
      </c>
      <c r="C234" s="7">
        <v>0</v>
      </c>
      <c r="D234" s="25">
        <v>-3845.7</v>
      </c>
      <c r="E234" s="28">
        <v>-3873.7</v>
      </c>
      <c r="F234" s="7">
        <v>-3845.7</v>
      </c>
      <c r="G234" s="9">
        <v>99.277176859333451</v>
      </c>
      <c r="H234" s="7">
        <v>100</v>
      </c>
      <c r="I234" s="7"/>
    </row>
    <row r="235" spans="1:9" x14ac:dyDescent="0.25">
      <c r="A235" s="10"/>
      <c r="B235" s="11" t="s">
        <v>51</v>
      </c>
      <c r="C235" s="12">
        <v>4372554</v>
      </c>
      <c r="D235" s="12">
        <v>4631851.6999999993</v>
      </c>
      <c r="E235" s="12">
        <v>2517412.1999999997</v>
      </c>
      <c r="F235" s="12">
        <v>2311145.7000000002</v>
      </c>
      <c r="G235" s="15">
        <v>91.806407389302422</v>
      </c>
      <c r="H235" s="12">
        <v>49.896798293434152</v>
      </c>
      <c r="I235" s="12">
        <v>52.855738316782372</v>
      </c>
    </row>
  </sheetData>
  <mergeCells count="34">
    <mergeCell ref="A114:I114"/>
    <mergeCell ref="A79:F79"/>
    <mergeCell ref="A215:F215"/>
    <mergeCell ref="A199:F199"/>
    <mergeCell ref="A165:F165"/>
    <mergeCell ref="F4:F6"/>
    <mergeCell ref="A98:I98"/>
    <mergeCell ref="A80:I80"/>
    <mergeCell ref="D4:D6"/>
    <mergeCell ref="A62:F62"/>
    <mergeCell ref="A45:I45"/>
    <mergeCell ref="A29:I29"/>
    <mergeCell ref="G4:G6"/>
    <mergeCell ref="A130:F130"/>
    <mergeCell ref="C4:C6"/>
    <mergeCell ref="A182:F182"/>
    <mergeCell ref="A148:F148"/>
    <mergeCell ref="A63:I63"/>
    <mergeCell ref="A1:I1"/>
    <mergeCell ref="A216:I216"/>
    <mergeCell ref="A200:I200"/>
    <mergeCell ref="A183:I183"/>
    <mergeCell ref="A166:I166"/>
    <mergeCell ref="A149:I149"/>
    <mergeCell ref="A131:I131"/>
    <mergeCell ref="I4:I6"/>
    <mergeCell ref="E4:E6"/>
    <mergeCell ref="A2:F2"/>
    <mergeCell ref="A97:F97"/>
    <mergeCell ref="A113:F113"/>
    <mergeCell ref="B44:F44"/>
    <mergeCell ref="A28:F28"/>
    <mergeCell ref="A7:I7"/>
    <mergeCell ref="H4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A52" workbookViewId="0">
      <selection activeCell="A115" sqref="A115:XFD115"/>
    </sheetView>
  </sheetViews>
  <sheetFormatPr defaultRowHeight="15" x14ac:dyDescent="0.25"/>
  <cols>
    <col min="2" max="2" width="30.7109375" customWidth="1"/>
    <col min="3" max="3" width="16.85546875" customWidth="1"/>
    <col min="4" max="4" width="14.28515625" customWidth="1"/>
    <col min="6" max="6" width="15.42578125" customWidth="1"/>
    <col min="7" max="7" width="14.140625" customWidth="1"/>
    <col min="9" max="9" width="17.28515625" customWidth="1"/>
    <col min="10" max="10" width="15.140625" customWidth="1"/>
  </cols>
  <sheetData>
    <row r="1" spans="1:11" ht="15.75" x14ac:dyDescent="0.25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5.75" thickBot="1" x14ac:dyDescent="0.3">
      <c r="A2" s="52"/>
      <c r="B2" s="53"/>
      <c r="C2" s="54"/>
      <c r="D2" s="55"/>
      <c r="E2" s="56"/>
      <c r="F2" s="57"/>
      <c r="G2" s="57"/>
      <c r="H2" s="58"/>
      <c r="I2" s="59"/>
      <c r="J2" s="60"/>
      <c r="K2" s="61"/>
    </row>
    <row r="3" spans="1:11" x14ac:dyDescent="0.25">
      <c r="A3" s="173" t="s">
        <v>68</v>
      </c>
      <c r="B3" s="175" t="s">
        <v>69</v>
      </c>
      <c r="C3" s="177" t="s">
        <v>70</v>
      </c>
      <c r="D3" s="177"/>
      <c r="E3" s="177"/>
      <c r="F3" s="178" t="s">
        <v>71</v>
      </c>
      <c r="G3" s="178"/>
      <c r="H3" s="178"/>
      <c r="I3" s="179" t="s">
        <v>72</v>
      </c>
      <c r="J3" s="179"/>
      <c r="K3" s="180"/>
    </row>
    <row r="4" spans="1:11" x14ac:dyDescent="0.25">
      <c r="A4" s="174"/>
      <c r="B4" s="176"/>
      <c r="C4" s="162" t="s">
        <v>73</v>
      </c>
      <c r="D4" s="162" t="s">
        <v>74</v>
      </c>
      <c r="E4" s="182" t="s">
        <v>75</v>
      </c>
      <c r="F4" s="162" t="s">
        <v>73</v>
      </c>
      <c r="G4" s="162" t="s">
        <v>74</v>
      </c>
      <c r="H4" s="163" t="s">
        <v>75</v>
      </c>
      <c r="I4" s="165" t="s">
        <v>73</v>
      </c>
      <c r="J4" s="167" t="s">
        <v>76</v>
      </c>
      <c r="K4" s="168" t="s">
        <v>75</v>
      </c>
    </row>
    <row r="5" spans="1:11" x14ac:dyDescent="0.25">
      <c r="A5" s="174"/>
      <c r="B5" s="176"/>
      <c r="C5" s="181"/>
      <c r="D5" s="162"/>
      <c r="E5" s="183"/>
      <c r="F5" s="181"/>
      <c r="G5" s="162"/>
      <c r="H5" s="164"/>
      <c r="I5" s="166"/>
      <c r="J5" s="167"/>
      <c r="K5" s="169"/>
    </row>
    <row r="6" spans="1:11" x14ac:dyDescent="0.25">
      <c r="A6" s="174"/>
      <c r="B6" s="170" t="s">
        <v>77</v>
      </c>
      <c r="C6" s="170"/>
      <c r="D6" s="170"/>
      <c r="E6" s="170"/>
      <c r="F6" s="170"/>
      <c r="G6" s="170"/>
      <c r="H6" s="170"/>
      <c r="I6" s="170"/>
      <c r="J6" s="170"/>
      <c r="K6" s="171"/>
    </row>
    <row r="7" spans="1:11" x14ac:dyDescent="0.25">
      <c r="A7" s="174"/>
      <c r="B7" s="170"/>
      <c r="C7" s="170"/>
      <c r="D7" s="170"/>
      <c r="E7" s="170"/>
      <c r="F7" s="170"/>
      <c r="G7" s="170"/>
      <c r="H7" s="170"/>
      <c r="I7" s="170"/>
      <c r="J7" s="170"/>
      <c r="K7" s="171"/>
    </row>
    <row r="8" spans="1:11" x14ac:dyDescent="0.25">
      <c r="A8" s="174"/>
      <c r="B8" s="170"/>
      <c r="C8" s="170"/>
      <c r="D8" s="170"/>
      <c r="E8" s="170"/>
      <c r="F8" s="170"/>
      <c r="G8" s="170"/>
      <c r="H8" s="170"/>
      <c r="I8" s="170"/>
      <c r="J8" s="170"/>
      <c r="K8" s="171"/>
    </row>
    <row r="9" spans="1:11" ht="28.5" x14ac:dyDescent="0.25">
      <c r="A9" s="62" t="s">
        <v>78</v>
      </c>
      <c r="B9" s="63" t="s">
        <v>79</v>
      </c>
      <c r="C9" s="64">
        <f>SUM(C10:C17)</f>
        <v>492241.7</v>
      </c>
      <c r="D9" s="64">
        <f>SUM(D10:D17)</f>
        <v>194905.90000000002</v>
      </c>
      <c r="E9" s="64">
        <f>D9/C9*100</f>
        <v>39.595568599734648</v>
      </c>
      <c r="F9" s="64">
        <f>F10+F11+F12+F13+F14+F16+F17+F15</f>
        <v>218290.69999999998</v>
      </c>
      <c r="G9" s="64">
        <f>SUM(G10:G17)</f>
        <v>107068.90000000001</v>
      </c>
      <c r="H9" s="65">
        <f>G9/F9*100</f>
        <v>49.04876845417602</v>
      </c>
      <c r="I9" s="64">
        <f>SUM(I10:I17)</f>
        <v>690152.6</v>
      </c>
      <c r="J9" s="64">
        <f>SUM(J10:J17)</f>
        <v>297774</v>
      </c>
      <c r="K9" s="66">
        <f>J9/I9*100</f>
        <v>43.14611000523653</v>
      </c>
    </row>
    <row r="10" spans="1:11" ht="42.75" customHeight="1" x14ac:dyDescent="0.25">
      <c r="A10" s="67" t="s">
        <v>80</v>
      </c>
      <c r="B10" s="68" t="s">
        <v>81</v>
      </c>
      <c r="C10" s="69">
        <v>4678.7</v>
      </c>
      <c r="D10" s="69">
        <v>1864.7</v>
      </c>
      <c r="E10" s="70">
        <f>D10/C10*100</f>
        <v>39.855087951781485</v>
      </c>
      <c r="F10" s="71">
        <v>45236.4</v>
      </c>
      <c r="G10" s="71">
        <v>25271.599999999999</v>
      </c>
      <c r="H10" s="72">
        <f>G10/F10*100</f>
        <v>55.865630333094586</v>
      </c>
      <c r="I10" s="73">
        <f t="shared" ref="I10:J102" si="0">C10+F10</f>
        <v>49915.1</v>
      </c>
      <c r="J10" s="74">
        <f t="shared" si="0"/>
        <v>27136.3</v>
      </c>
      <c r="K10" s="75">
        <f t="shared" ref="K10:K104" si="1">J10/I10*100</f>
        <v>54.364911619930645</v>
      </c>
    </row>
    <row r="11" spans="1:11" ht="73.5" customHeight="1" x14ac:dyDescent="0.25">
      <c r="A11" s="67" t="s">
        <v>82</v>
      </c>
      <c r="B11" s="68" t="s">
        <v>83</v>
      </c>
      <c r="C11" s="69">
        <v>8538.4</v>
      </c>
      <c r="D11" s="69">
        <v>4118.3999999999996</v>
      </c>
      <c r="E11" s="70">
        <f t="shared" ref="E11:E19" si="2">D11/C11*100</f>
        <v>48.233861144945188</v>
      </c>
      <c r="F11" s="71">
        <v>0</v>
      </c>
      <c r="G11" s="71"/>
      <c r="H11" s="72">
        <v>0</v>
      </c>
      <c r="I11" s="73">
        <f t="shared" si="0"/>
        <v>8538.4</v>
      </c>
      <c r="J11" s="74">
        <f t="shared" si="0"/>
        <v>4118.3999999999996</v>
      </c>
      <c r="K11" s="75">
        <f t="shared" si="1"/>
        <v>48.233861144945188</v>
      </c>
    </row>
    <row r="12" spans="1:11" ht="53.25" customHeight="1" x14ac:dyDescent="0.25">
      <c r="A12" s="67" t="s">
        <v>84</v>
      </c>
      <c r="B12" s="68" t="s">
        <v>85</v>
      </c>
      <c r="C12" s="69">
        <v>175485.6</v>
      </c>
      <c r="D12" s="69">
        <v>81039</v>
      </c>
      <c r="E12" s="70">
        <f t="shared" si="2"/>
        <v>46.179857492580581</v>
      </c>
      <c r="F12" s="71">
        <v>125443.4</v>
      </c>
      <c r="G12" s="71">
        <v>67572.5</v>
      </c>
      <c r="H12" s="72">
        <f>G12/F12*100</f>
        <v>53.866923249848142</v>
      </c>
      <c r="I12" s="76">
        <f>C12+F12-6300</f>
        <v>294629</v>
      </c>
      <c r="J12" s="76">
        <f>D12+G12-1575</f>
        <v>147036.5</v>
      </c>
      <c r="K12" s="75">
        <f t="shared" si="1"/>
        <v>49.905644047259436</v>
      </c>
    </row>
    <row r="13" spans="1:11" ht="22.5" customHeight="1" x14ac:dyDescent="0.25">
      <c r="A13" s="67" t="s">
        <v>86</v>
      </c>
      <c r="B13" s="68" t="s">
        <v>87</v>
      </c>
      <c r="C13" s="69">
        <v>13.1</v>
      </c>
      <c r="D13" s="69"/>
      <c r="E13" s="70">
        <f t="shared" si="2"/>
        <v>0</v>
      </c>
      <c r="F13" s="71">
        <v>0</v>
      </c>
      <c r="G13" s="71"/>
      <c r="H13" s="72">
        <v>0</v>
      </c>
      <c r="I13" s="73">
        <f t="shared" si="0"/>
        <v>13.1</v>
      </c>
      <c r="J13" s="74">
        <f t="shared" si="0"/>
        <v>0</v>
      </c>
      <c r="K13" s="75">
        <f t="shared" si="1"/>
        <v>0</v>
      </c>
    </row>
    <row r="14" spans="1:11" ht="41.25" customHeight="1" x14ac:dyDescent="0.25">
      <c r="A14" s="67" t="s">
        <v>88</v>
      </c>
      <c r="B14" s="68" t="s">
        <v>89</v>
      </c>
      <c r="C14" s="69">
        <v>34572</v>
      </c>
      <c r="D14" s="69">
        <v>17631.3</v>
      </c>
      <c r="E14" s="70">
        <f t="shared" si="2"/>
        <v>50.998785144047197</v>
      </c>
      <c r="F14" s="71">
        <v>0</v>
      </c>
      <c r="G14" s="71"/>
      <c r="H14" s="72">
        <v>0</v>
      </c>
      <c r="I14" s="73">
        <f>C14+F14</f>
        <v>34572</v>
      </c>
      <c r="J14" s="77">
        <f>D14+G14</f>
        <v>17631.3</v>
      </c>
      <c r="K14" s="75">
        <f t="shared" si="1"/>
        <v>50.998785144047197</v>
      </c>
    </row>
    <row r="15" spans="1:11" ht="48.75" customHeight="1" x14ac:dyDescent="0.25">
      <c r="A15" s="67" t="s">
        <v>90</v>
      </c>
      <c r="B15" s="68" t="s">
        <v>91</v>
      </c>
      <c r="C15" s="69"/>
      <c r="D15" s="69"/>
      <c r="E15" s="70"/>
      <c r="F15" s="71">
        <v>1362.3</v>
      </c>
      <c r="G15" s="71"/>
      <c r="H15" s="72">
        <f>G15/F15*100</f>
        <v>0</v>
      </c>
      <c r="I15" s="73">
        <f>C15+F15</f>
        <v>1362.3</v>
      </c>
      <c r="J15" s="74">
        <f>D15+G15</f>
        <v>0</v>
      </c>
      <c r="K15" s="75">
        <f t="shared" si="1"/>
        <v>0</v>
      </c>
    </row>
    <row r="16" spans="1:11" x14ac:dyDescent="0.25">
      <c r="A16" s="78" t="s">
        <v>92</v>
      </c>
      <c r="B16" s="68" t="s">
        <v>93</v>
      </c>
      <c r="C16" s="69">
        <v>12635.1</v>
      </c>
      <c r="D16" s="69">
        <v>0</v>
      </c>
      <c r="E16" s="70">
        <f t="shared" si="2"/>
        <v>0</v>
      </c>
      <c r="F16" s="71">
        <v>431.1</v>
      </c>
      <c r="G16" s="71"/>
      <c r="H16" s="72">
        <f>G16/F16*100</f>
        <v>0</v>
      </c>
      <c r="I16" s="73">
        <f t="shared" si="0"/>
        <v>13066.2</v>
      </c>
      <c r="J16" s="74">
        <f t="shared" si="0"/>
        <v>0</v>
      </c>
      <c r="K16" s="75">
        <f t="shared" si="1"/>
        <v>0</v>
      </c>
    </row>
    <row r="17" spans="1:11" ht="40.5" customHeight="1" x14ac:dyDescent="0.25">
      <c r="A17" s="67" t="s">
        <v>94</v>
      </c>
      <c r="B17" s="68" t="s">
        <v>95</v>
      </c>
      <c r="C17" s="69">
        <v>256318.8</v>
      </c>
      <c r="D17" s="69">
        <v>90252.5</v>
      </c>
      <c r="E17" s="70">
        <f t="shared" si="2"/>
        <v>35.211034071632675</v>
      </c>
      <c r="F17" s="71">
        <v>45817.5</v>
      </c>
      <c r="G17" s="71">
        <v>14224.8</v>
      </c>
      <c r="H17" s="72">
        <f>G17/F17*100</f>
        <v>31.046652479947618</v>
      </c>
      <c r="I17" s="79">
        <f>C17+F17-14079.8</f>
        <v>288056.5</v>
      </c>
      <c r="J17" s="76">
        <f>D17+G17-2625.8</f>
        <v>101851.5</v>
      </c>
      <c r="K17" s="75">
        <f t="shared" si="1"/>
        <v>35.358167581707065</v>
      </c>
    </row>
    <row r="18" spans="1:11" ht="19.5" customHeight="1" x14ac:dyDescent="0.25">
      <c r="A18" s="62" t="s">
        <v>96</v>
      </c>
      <c r="B18" s="63" t="s">
        <v>97</v>
      </c>
      <c r="C18" s="64">
        <f t="shared" ref="C18:J18" si="3">C19</f>
        <v>3723</v>
      </c>
      <c r="D18" s="64">
        <f t="shared" si="3"/>
        <v>1755.3</v>
      </c>
      <c r="E18" s="64">
        <f t="shared" si="3"/>
        <v>47.147461724415791</v>
      </c>
      <c r="F18" s="64">
        <f t="shared" si="3"/>
        <v>3723</v>
      </c>
      <c r="G18" s="64">
        <f t="shared" si="3"/>
        <v>1628.3</v>
      </c>
      <c r="H18" s="80">
        <f t="shared" si="3"/>
        <v>43.736234219715278</v>
      </c>
      <c r="I18" s="64">
        <f>I19</f>
        <v>3723</v>
      </c>
      <c r="J18" s="64">
        <f t="shared" si="3"/>
        <v>1628.3</v>
      </c>
      <c r="K18" s="81">
        <f t="shared" si="1"/>
        <v>43.736234219715278</v>
      </c>
    </row>
    <row r="19" spans="1:11" ht="27.75" customHeight="1" x14ac:dyDescent="0.25">
      <c r="A19" s="67" t="s">
        <v>98</v>
      </c>
      <c r="B19" s="68" t="s">
        <v>99</v>
      </c>
      <c r="C19" s="69">
        <v>3723</v>
      </c>
      <c r="D19" s="69">
        <v>1755.3</v>
      </c>
      <c r="E19" s="70">
        <f t="shared" si="2"/>
        <v>47.147461724415791</v>
      </c>
      <c r="F19" s="71">
        <v>3723</v>
      </c>
      <c r="G19" s="71">
        <v>1628.3</v>
      </c>
      <c r="H19" s="72">
        <f>G19/F19*100</f>
        <v>43.736234219715278</v>
      </c>
      <c r="I19" s="76">
        <f>C19+F19-3723</f>
        <v>3723</v>
      </c>
      <c r="J19" s="76">
        <f>D19+G19-1755.3</f>
        <v>1628.3</v>
      </c>
      <c r="K19" s="75">
        <f t="shared" si="1"/>
        <v>43.736234219715278</v>
      </c>
    </row>
    <row r="20" spans="1:11" x14ac:dyDescent="0.25">
      <c r="A20" s="160" t="s">
        <v>100</v>
      </c>
      <c r="B20" s="161" t="s">
        <v>101</v>
      </c>
      <c r="C20" s="157">
        <f>C23+C24+C22</f>
        <v>31627.200000000001</v>
      </c>
      <c r="D20" s="157">
        <f>D23+D24+D22</f>
        <v>12553.899999999998</v>
      </c>
      <c r="E20" s="157">
        <f>D20/C20*100</f>
        <v>39.693365204633977</v>
      </c>
      <c r="F20" s="157">
        <f>F23+F24+F22</f>
        <v>19586.3</v>
      </c>
      <c r="G20" s="157">
        <f>G23+G24+G22</f>
        <v>9531.1</v>
      </c>
      <c r="H20" s="157">
        <f>G20/F20*100</f>
        <v>48.662075021826482</v>
      </c>
      <c r="I20" s="157">
        <f>I23+I24+I22</f>
        <v>37234.899999999994</v>
      </c>
      <c r="J20" s="157">
        <f>SUM(J22:J24)</f>
        <v>14508.200000000003</v>
      </c>
      <c r="K20" s="157">
        <f>J20/I20*100</f>
        <v>38.963982715140915</v>
      </c>
    </row>
    <row r="21" spans="1:11" ht="37.5" customHeight="1" x14ac:dyDescent="0.25">
      <c r="A21" s="160"/>
      <c r="B21" s="161"/>
      <c r="C21" s="157"/>
      <c r="D21" s="157"/>
      <c r="E21" s="157"/>
      <c r="F21" s="157"/>
      <c r="G21" s="157"/>
      <c r="H21" s="157"/>
      <c r="I21" s="157"/>
      <c r="J21" s="157"/>
      <c r="K21" s="157"/>
    </row>
    <row r="22" spans="1:11" x14ac:dyDescent="0.25">
      <c r="A22" s="78" t="s">
        <v>102</v>
      </c>
      <c r="B22" s="68" t="s">
        <v>103</v>
      </c>
      <c r="C22" s="69">
        <v>5702.7</v>
      </c>
      <c r="D22" s="69">
        <v>2347.6999999999998</v>
      </c>
      <c r="E22" s="70">
        <f t="shared" ref="E22:E116" si="4">D22/C22*100</f>
        <v>41.168218563136762</v>
      </c>
      <c r="F22" s="71">
        <v>915.9</v>
      </c>
      <c r="G22" s="71">
        <v>278.39999999999998</v>
      </c>
      <c r="H22" s="72">
        <f>G22/F22*100</f>
        <v>30.396331477235506</v>
      </c>
      <c r="I22" s="76">
        <f>C22+F22-915.9</f>
        <v>5702.7</v>
      </c>
      <c r="J22" s="76">
        <f>D22+G22-367.1</f>
        <v>2259</v>
      </c>
      <c r="K22" s="75">
        <f>J22/I22*100</f>
        <v>39.612814982376769</v>
      </c>
    </row>
    <row r="23" spans="1:11" ht="44.25" customHeight="1" x14ac:dyDescent="0.25">
      <c r="A23" s="82" t="s">
        <v>104</v>
      </c>
      <c r="B23" s="68" t="s">
        <v>105</v>
      </c>
      <c r="C23" s="69">
        <v>24290.400000000001</v>
      </c>
      <c r="D23" s="69">
        <v>10156.799999999999</v>
      </c>
      <c r="E23" s="70">
        <f t="shared" si="4"/>
        <v>41.814049995059769</v>
      </c>
      <c r="F23" s="71">
        <v>18332.3</v>
      </c>
      <c r="G23" s="71">
        <v>9174.6</v>
      </c>
      <c r="H23" s="72">
        <f>G23/F23*100</f>
        <v>50.046093507088585</v>
      </c>
      <c r="I23" s="76">
        <f>C23+F23-12826.1</f>
        <v>29796.6</v>
      </c>
      <c r="J23" s="76">
        <f>D23+G23-7160.4</f>
        <v>12171.000000000002</v>
      </c>
      <c r="K23" s="75">
        <f t="shared" ref="K23:K24" si="5">J23/I23*100</f>
        <v>40.846942268580989</v>
      </c>
    </row>
    <row r="24" spans="1:11" ht="70.5" customHeight="1" x14ac:dyDescent="0.25">
      <c r="A24" s="78" t="s">
        <v>106</v>
      </c>
      <c r="B24" s="68" t="s">
        <v>107</v>
      </c>
      <c r="C24" s="69">
        <v>1634.1</v>
      </c>
      <c r="D24" s="69">
        <v>49.4</v>
      </c>
      <c r="E24" s="70">
        <f t="shared" si="4"/>
        <v>3.0230708035003979</v>
      </c>
      <c r="F24" s="71">
        <v>338.1</v>
      </c>
      <c r="G24" s="71">
        <v>78.099999999999994</v>
      </c>
      <c r="H24" s="72">
        <f>G24/F24*100</f>
        <v>23.09967465246968</v>
      </c>
      <c r="I24" s="76">
        <f>C24+F24-236.6</f>
        <v>1735.6</v>
      </c>
      <c r="J24" s="76">
        <f>D24+G24-49.3</f>
        <v>78.2</v>
      </c>
      <c r="K24" s="75">
        <f t="shared" si="5"/>
        <v>4.5056464623185066</v>
      </c>
    </row>
    <row r="25" spans="1:11" ht="25.5" customHeight="1" x14ac:dyDescent="0.25">
      <c r="A25" s="62" t="s">
        <v>108</v>
      </c>
      <c r="B25" s="63" t="s">
        <v>109</v>
      </c>
      <c r="C25" s="64">
        <f>SUM(C26:C49)</f>
        <v>165516.70000000001</v>
      </c>
      <c r="D25" s="64">
        <f>SUM(D26:D49)</f>
        <v>71739.5</v>
      </c>
      <c r="E25" s="64">
        <f>D25/C25*100</f>
        <v>43.34275635026556</v>
      </c>
      <c r="F25" s="64">
        <f>SUM(F26:F49)</f>
        <v>105541.7</v>
      </c>
      <c r="G25" s="64">
        <f>SUM(G26:G49)</f>
        <v>40462.399999999994</v>
      </c>
      <c r="H25" s="65">
        <f>G25/F25*100</f>
        <v>38.337832344940431</v>
      </c>
      <c r="I25" s="64">
        <f>SUM(I26:I49)</f>
        <v>240013.2</v>
      </c>
      <c r="J25" s="64">
        <f>SUM(J26:J49)</f>
        <v>99707.500000000015</v>
      </c>
      <c r="K25" s="83">
        <f t="shared" si="1"/>
        <v>41.54250682879109</v>
      </c>
    </row>
    <row r="26" spans="1:11" ht="87" customHeight="1" x14ac:dyDescent="0.25">
      <c r="A26" s="78" t="s">
        <v>110</v>
      </c>
      <c r="B26" s="84" t="s">
        <v>111</v>
      </c>
      <c r="C26" s="69">
        <v>20148.2</v>
      </c>
      <c r="D26" s="69">
        <v>10635.7</v>
      </c>
      <c r="E26" s="70">
        <f t="shared" si="4"/>
        <v>52.78734576786016</v>
      </c>
      <c r="F26" s="69">
        <v>8847.2000000000007</v>
      </c>
      <c r="G26" s="71">
        <v>7273.2</v>
      </c>
      <c r="H26" s="72">
        <f>G26/F26*100</f>
        <v>82.209060493715512</v>
      </c>
      <c r="I26" s="76">
        <f>C26+F26-8847.2</f>
        <v>20148.2</v>
      </c>
      <c r="J26" s="76">
        <f>D26+G26-8802.7</f>
        <v>9106.2000000000007</v>
      </c>
      <c r="K26" s="75">
        <f t="shared" si="1"/>
        <v>45.196096921809392</v>
      </c>
    </row>
    <row r="27" spans="1:11" ht="38.25" customHeight="1" x14ac:dyDescent="0.25">
      <c r="A27" s="67" t="s">
        <v>112</v>
      </c>
      <c r="B27" s="68" t="s">
        <v>113</v>
      </c>
      <c r="C27" s="69">
        <v>42873.4</v>
      </c>
      <c r="D27" s="69">
        <v>27435.8</v>
      </c>
      <c r="E27" s="70">
        <f t="shared" si="4"/>
        <v>63.992592143380278</v>
      </c>
      <c r="F27" s="71">
        <v>111</v>
      </c>
      <c r="G27" s="71"/>
      <c r="H27" s="72">
        <v>0</v>
      </c>
      <c r="I27" s="85">
        <f>C27+F27-111</f>
        <v>42873.4</v>
      </c>
      <c r="J27" s="74">
        <f t="shared" si="0"/>
        <v>27435.8</v>
      </c>
      <c r="K27" s="75">
        <f t="shared" si="1"/>
        <v>63.992592143380278</v>
      </c>
    </row>
    <row r="28" spans="1:11" ht="32.25" customHeight="1" x14ac:dyDescent="0.25">
      <c r="A28" s="67" t="s">
        <v>114</v>
      </c>
      <c r="B28" s="68" t="s">
        <v>115</v>
      </c>
      <c r="C28" s="69">
        <v>7000</v>
      </c>
      <c r="D28" s="69">
        <v>1288.9000000000001</v>
      </c>
      <c r="E28" s="70">
        <f t="shared" si="4"/>
        <v>18.412857142857145</v>
      </c>
      <c r="F28" s="71">
        <v>0</v>
      </c>
      <c r="G28" s="71"/>
      <c r="H28" s="72">
        <v>0</v>
      </c>
      <c r="I28" s="73">
        <f>C28+F28</f>
        <v>7000</v>
      </c>
      <c r="J28" s="74">
        <f>D28+G28</f>
        <v>1288.9000000000001</v>
      </c>
      <c r="K28" s="75">
        <f t="shared" si="1"/>
        <v>18.412857142857145</v>
      </c>
    </row>
    <row r="29" spans="1:11" ht="48" customHeight="1" x14ac:dyDescent="0.25">
      <c r="A29" s="67" t="s">
        <v>114</v>
      </c>
      <c r="B29" s="68" t="s">
        <v>116</v>
      </c>
      <c r="C29" s="69">
        <v>18607</v>
      </c>
      <c r="D29" s="69">
        <v>12453.9</v>
      </c>
      <c r="E29" s="70">
        <f t="shared" si="4"/>
        <v>66.931262428118444</v>
      </c>
      <c r="F29" s="71">
        <v>14563.5</v>
      </c>
      <c r="G29" s="71">
        <v>6571.9</v>
      </c>
      <c r="H29" s="72">
        <f>G29/F29*100</f>
        <v>45.125828269303391</v>
      </c>
      <c r="I29" s="76">
        <f>C29+F29-2107</f>
        <v>31063.5</v>
      </c>
      <c r="J29" s="76">
        <f>D29+G29-526.9</f>
        <v>18498.899999999998</v>
      </c>
      <c r="K29" s="75">
        <f t="shared" si="1"/>
        <v>59.551885653580563</v>
      </c>
    </row>
    <row r="30" spans="1:11" ht="27" customHeight="1" x14ac:dyDescent="0.25">
      <c r="A30" s="67" t="s">
        <v>114</v>
      </c>
      <c r="B30" s="68" t="s">
        <v>117</v>
      </c>
      <c r="C30" s="69">
        <v>21500</v>
      </c>
      <c r="D30" s="69">
        <v>3689.6</v>
      </c>
      <c r="E30" s="70">
        <f t="shared" si="4"/>
        <v>17.16093023255814</v>
      </c>
      <c r="F30" s="71">
        <v>0</v>
      </c>
      <c r="G30" s="71"/>
      <c r="H30" s="72">
        <v>0</v>
      </c>
      <c r="I30" s="73">
        <f t="shared" si="0"/>
        <v>21500</v>
      </c>
      <c r="J30" s="74">
        <f t="shared" si="0"/>
        <v>3689.6</v>
      </c>
      <c r="K30" s="75">
        <f t="shared" si="1"/>
        <v>17.16093023255814</v>
      </c>
    </row>
    <row r="31" spans="1:11" ht="75.75" hidden="1" customHeight="1" x14ac:dyDescent="0.25">
      <c r="A31" s="67" t="s">
        <v>118</v>
      </c>
      <c r="B31" s="86" t="s">
        <v>119</v>
      </c>
      <c r="C31" s="69"/>
      <c r="D31" s="69"/>
      <c r="E31" s="70" t="e">
        <f t="shared" si="4"/>
        <v>#DIV/0!</v>
      </c>
      <c r="F31" s="71"/>
      <c r="G31" s="71"/>
      <c r="H31" s="72" t="e">
        <f t="shared" ref="H31:H41" si="6">G31/F31*100</f>
        <v>#DIV/0!</v>
      </c>
      <c r="I31" s="73">
        <f t="shared" si="0"/>
        <v>0</v>
      </c>
      <c r="J31" s="74">
        <f t="shared" si="0"/>
        <v>0</v>
      </c>
      <c r="K31" s="75" t="e">
        <f t="shared" si="1"/>
        <v>#DIV/0!</v>
      </c>
    </row>
    <row r="32" spans="1:11" ht="77.25" hidden="1" customHeight="1" x14ac:dyDescent="0.25">
      <c r="A32" s="78" t="s">
        <v>118</v>
      </c>
      <c r="B32" s="86" t="s">
        <v>120</v>
      </c>
      <c r="C32" s="69"/>
      <c r="D32" s="69"/>
      <c r="E32" s="70" t="e">
        <f t="shared" si="4"/>
        <v>#DIV/0!</v>
      </c>
      <c r="F32" s="71"/>
      <c r="G32" s="71"/>
      <c r="H32" s="72" t="e">
        <f t="shared" si="6"/>
        <v>#DIV/0!</v>
      </c>
      <c r="I32" s="76">
        <f>C32+F32</f>
        <v>0</v>
      </c>
      <c r="J32" s="76">
        <f>D32+G32</f>
        <v>0</v>
      </c>
      <c r="K32" s="75" t="e">
        <f t="shared" si="1"/>
        <v>#DIV/0!</v>
      </c>
    </row>
    <row r="33" spans="1:11" ht="73.5" customHeight="1" x14ac:dyDescent="0.25">
      <c r="A33" s="78" t="s">
        <v>118</v>
      </c>
      <c r="B33" s="68" t="s">
        <v>121</v>
      </c>
      <c r="C33" s="69">
        <v>15718.5</v>
      </c>
      <c r="D33" s="69">
        <v>3056.9</v>
      </c>
      <c r="E33" s="70">
        <f t="shared" si="4"/>
        <v>19.447784457804499</v>
      </c>
      <c r="F33" s="71">
        <v>14601</v>
      </c>
      <c r="G33" s="71">
        <v>2760.7</v>
      </c>
      <c r="H33" s="72">
        <f t="shared" si="6"/>
        <v>18.907609067872063</v>
      </c>
      <c r="I33" s="76">
        <f>C33+F33-15245</f>
        <v>15074.5</v>
      </c>
      <c r="J33" s="76">
        <f>D33+G33-2760.7</f>
        <v>3056.9000000000005</v>
      </c>
      <c r="K33" s="75">
        <f t="shared" si="1"/>
        <v>20.278616206175997</v>
      </c>
    </row>
    <row r="34" spans="1:11" ht="107.25" customHeight="1" x14ac:dyDescent="0.25">
      <c r="A34" s="78" t="s">
        <v>118</v>
      </c>
      <c r="B34" s="68" t="s">
        <v>122</v>
      </c>
      <c r="C34" s="69">
        <v>210</v>
      </c>
      <c r="D34" s="69">
        <v>40</v>
      </c>
      <c r="E34" s="70">
        <f t="shared" si="4"/>
        <v>19.047619047619047</v>
      </c>
      <c r="F34" s="71"/>
      <c r="G34" s="71"/>
      <c r="H34" s="72" t="e">
        <f t="shared" si="6"/>
        <v>#DIV/0!</v>
      </c>
      <c r="I34" s="76">
        <f>C34+F34</f>
        <v>210</v>
      </c>
      <c r="J34" s="76">
        <f>D34+G34</f>
        <v>40</v>
      </c>
      <c r="K34" s="75">
        <f t="shared" si="1"/>
        <v>19.047619047619047</v>
      </c>
    </row>
    <row r="35" spans="1:11" ht="65.25" customHeight="1" x14ac:dyDescent="0.25">
      <c r="A35" s="78" t="s">
        <v>118</v>
      </c>
      <c r="B35" s="68" t="s">
        <v>123</v>
      </c>
      <c r="C35" s="69"/>
      <c r="D35" s="69"/>
      <c r="E35" s="70" t="e">
        <f t="shared" si="4"/>
        <v>#DIV/0!</v>
      </c>
      <c r="F35" s="71">
        <v>4754.8999999999996</v>
      </c>
      <c r="G35" s="71">
        <v>1892.9</v>
      </c>
      <c r="H35" s="72">
        <f t="shared" si="6"/>
        <v>39.809459715241125</v>
      </c>
      <c r="I35" s="74">
        <f>C35+F35</f>
        <v>4754.8999999999996</v>
      </c>
      <c r="J35" s="74">
        <f>D35+G35</f>
        <v>1892.9</v>
      </c>
      <c r="K35" s="75">
        <f t="shared" si="1"/>
        <v>39.809459715241125</v>
      </c>
    </row>
    <row r="36" spans="1:11" ht="120" customHeight="1" x14ac:dyDescent="0.25">
      <c r="A36" s="78" t="s">
        <v>118</v>
      </c>
      <c r="B36" s="68" t="s">
        <v>124</v>
      </c>
      <c r="C36" s="69">
        <v>3500</v>
      </c>
      <c r="D36" s="69"/>
      <c r="E36" s="70">
        <f t="shared" si="4"/>
        <v>0</v>
      </c>
      <c r="F36" s="71">
        <v>3500</v>
      </c>
      <c r="G36" s="71"/>
      <c r="H36" s="72">
        <f t="shared" si="6"/>
        <v>0</v>
      </c>
      <c r="I36" s="76">
        <f>C36+F36-3500</f>
        <v>3500</v>
      </c>
      <c r="J36" s="76">
        <f>D36+G36</f>
        <v>0</v>
      </c>
      <c r="K36" s="75">
        <f t="shared" si="1"/>
        <v>0</v>
      </c>
    </row>
    <row r="37" spans="1:11" ht="84" customHeight="1" x14ac:dyDescent="0.25">
      <c r="A37" s="78" t="s">
        <v>118</v>
      </c>
      <c r="B37" s="68" t="s">
        <v>125</v>
      </c>
      <c r="C37" s="69">
        <v>0</v>
      </c>
      <c r="D37" s="69"/>
      <c r="E37" s="70" t="e">
        <f>D37/C37*100</f>
        <v>#DIV/0!</v>
      </c>
      <c r="F37" s="71">
        <v>4035</v>
      </c>
      <c r="G37" s="71">
        <v>875.5</v>
      </c>
      <c r="H37" s="72">
        <f t="shared" si="6"/>
        <v>21.697645600991326</v>
      </c>
      <c r="I37" s="73">
        <f>C37+F37</f>
        <v>4035</v>
      </c>
      <c r="J37" s="74">
        <f t="shared" si="0"/>
        <v>875.5</v>
      </c>
      <c r="K37" s="75">
        <f t="shared" si="1"/>
        <v>21.697645600991326</v>
      </c>
    </row>
    <row r="38" spans="1:11" ht="62.25" customHeight="1" x14ac:dyDescent="0.25">
      <c r="A38" s="78" t="s">
        <v>118</v>
      </c>
      <c r="B38" s="68" t="s">
        <v>126</v>
      </c>
      <c r="C38" s="69"/>
      <c r="D38" s="69"/>
      <c r="E38" s="69" t="e">
        <f t="shared" si="4"/>
        <v>#DIV/0!</v>
      </c>
      <c r="F38" s="71">
        <v>11659.2</v>
      </c>
      <c r="G38" s="71">
        <v>2638.1</v>
      </c>
      <c r="H38" s="72">
        <f t="shared" si="6"/>
        <v>22.626766845066555</v>
      </c>
      <c r="I38" s="73">
        <f t="shared" ref="I38" si="7">C38+F38</f>
        <v>11659.2</v>
      </c>
      <c r="J38" s="74">
        <f t="shared" si="0"/>
        <v>2638.1</v>
      </c>
      <c r="K38" s="75">
        <f t="shared" si="1"/>
        <v>22.626766845066555</v>
      </c>
    </row>
    <row r="39" spans="1:11" ht="62.25" customHeight="1" x14ac:dyDescent="0.25">
      <c r="A39" s="78" t="s">
        <v>118</v>
      </c>
      <c r="B39" s="68" t="s">
        <v>127</v>
      </c>
      <c r="C39" s="69"/>
      <c r="D39" s="69"/>
      <c r="E39" s="70"/>
      <c r="F39" s="71">
        <v>36667.599999999999</v>
      </c>
      <c r="G39" s="71">
        <v>15394.9</v>
      </c>
      <c r="H39" s="72">
        <f t="shared" si="6"/>
        <v>41.985022199434923</v>
      </c>
      <c r="I39" s="73">
        <f>C39+F39</f>
        <v>36667.599999999999</v>
      </c>
      <c r="J39" s="74">
        <f t="shared" si="0"/>
        <v>15394.9</v>
      </c>
      <c r="K39" s="75">
        <f t="shared" si="1"/>
        <v>41.985022199434923</v>
      </c>
    </row>
    <row r="40" spans="1:11" ht="22.5" customHeight="1" x14ac:dyDescent="0.25">
      <c r="A40" s="67" t="s">
        <v>128</v>
      </c>
      <c r="B40" s="68" t="s">
        <v>129</v>
      </c>
      <c r="C40" s="69">
        <v>5580.5</v>
      </c>
      <c r="D40" s="69">
        <v>2419.4</v>
      </c>
      <c r="E40" s="70">
        <f t="shared" si="4"/>
        <v>43.354538123824035</v>
      </c>
      <c r="F40" s="71">
        <v>5087.3</v>
      </c>
      <c r="G40" s="71">
        <v>2651.1</v>
      </c>
      <c r="H40" s="71">
        <f t="shared" si="6"/>
        <v>52.112122343875924</v>
      </c>
      <c r="I40" s="73">
        <f>C40+F40</f>
        <v>10667.8</v>
      </c>
      <c r="J40" s="74">
        <f t="shared" si="0"/>
        <v>5070.5</v>
      </c>
      <c r="K40" s="75">
        <f t="shared" si="1"/>
        <v>47.530887343219788</v>
      </c>
    </row>
    <row r="41" spans="1:11" ht="83.25" customHeight="1" x14ac:dyDescent="0.25">
      <c r="A41" s="67" t="s">
        <v>130</v>
      </c>
      <c r="B41" s="86" t="s">
        <v>131</v>
      </c>
      <c r="C41" s="69">
        <v>3412.7</v>
      </c>
      <c r="D41" s="69">
        <v>1258.0999999999999</v>
      </c>
      <c r="E41" s="69">
        <f t="shared" si="4"/>
        <v>36.86523866733085</v>
      </c>
      <c r="F41" s="71">
        <v>1235</v>
      </c>
      <c r="G41" s="71">
        <v>404.1</v>
      </c>
      <c r="H41" s="71">
        <f t="shared" si="6"/>
        <v>32.720647773279353</v>
      </c>
      <c r="I41" s="76">
        <f>C41+F41-1235</f>
        <v>3412.7</v>
      </c>
      <c r="J41" s="76">
        <f>D41+G41-404.1</f>
        <v>1258.0999999999999</v>
      </c>
      <c r="K41" s="75">
        <f t="shared" si="1"/>
        <v>36.86523866733085</v>
      </c>
    </row>
    <row r="42" spans="1:11" ht="66" customHeight="1" x14ac:dyDescent="0.25">
      <c r="A42" s="67" t="s">
        <v>130</v>
      </c>
      <c r="B42" s="86" t="s">
        <v>132</v>
      </c>
      <c r="C42" s="69">
        <v>13928.5</v>
      </c>
      <c r="D42" s="69">
        <v>900</v>
      </c>
      <c r="E42" s="69">
        <f t="shared" si="4"/>
        <v>6.4615715978030659</v>
      </c>
      <c r="F42" s="71"/>
      <c r="G42" s="71"/>
      <c r="H42" s="71"/>
      <c r="I42" s="73">
        <f t="shared" si="0"/>
        <v>13928.5</v>
      </c>
      <c r="J42" s="74">
        <f t="shared" si="0"/>
        <v>900</v>
      </c>
      <c r="K42" s="75">
        <f t="shared" si="1"/>
        <v>6.4615715978030659</v>
      </c>
    </row>
    <row r="43" spans="1:11" ht="105.75" customHeight="1" x14ac:dyDescent="0.25">
      <c r="A43" s="67" t="s">
        <v>130</v>
      </c>
      <c r="B43" s="86" t="s">
        <v>133</v>
      </c>
      <c r="C43" s="69">
        <v>1123.4000000000001</v>
      </c>
      <c r="D43" s="71">
        <v>130</v>
      </c>
      <c r="E43" s="70">
        <f t="shared" si="4"/>
        <v>11.57201353035428</v>
      </c>
      <c r="F43" s="71">
        <v>0</v>
      </c>
      <c r="G43" s="71"/>
      <c r="H43" s="71">
        <v>0</v>
      </c>
      <c r="I43" s="73">
        <f t="shared" si="0"/>
        <v>1123.4000000000001</v>
      </c>
      <c r="J43" s="74">
        <f t="shared" si="0"/>
        <v>130</v>
      </c>
      <c r="K43" s="75">
        <f t="shared" si="1"/>
        <v>11.57201353035428</v>
      </c>
    </row>
    <row r="44" spans="1:11" ht="123" customHeight="1" x14ac:dyDescent="0.25">
      <c r="A44" s="78" t="s">
        <v>130</v>
      </c>
      <c r="B44" s="87" t="s">
        <v>134</v>
      </c>
      <c r="C44" s="69">
        <f>4382.7+601.8+381.1</f>
        <v>5365.6</v>
      </c>
      <c r="D44" s="71">
        <v>4855.8</v>
      </c>
      <c r="E44" s="69">
        <f t="shared" si="4"/>
        <v>90.498732667362461</v>
      </c>
      <c r="F44" s="71"/>
      <c r="G44" s="71"/>
      <c r="H44" s="71"/>
      <c r="I44" s="73">
        <f t="shared" si="0"/>
        <v>5365.6</v>
      </c>
      <c r="J44" s="74">
        <f t="shared" si="0"/>
        <v>4855.8</v>
      </c>
      <c r="K44" s="75">
        <f t="shared" si="1"/>
        <v>90.498732667362461</v>
      </c>
    </row>
    <row r="45" spans="1:11" ht="57" customHeight="1" x14ac:dyDescent="0.25">
      <c r="A45" s="78" t="s">
        <v>130</v>
      </c>
      <c r="B45" s="86" t="s">
        <v>135</v>
      </c>
      <c r="C45" s="69">
        <v>1546.5</v>
      </c>
      <c r="D45" s="71">
        <v>786.5</v>
      </c>
      <c r="E45" s="69">
        <f t="shared" si="4"/>
        <v>50.856773359198193</v>
      </c>
      <c r="F45" s="71">
        <v>0</v>
      </c>
      <c r="G45" s="71"/>
      <c r="H45" s="71">
        <v>0</v>
      </c>
      <c r="I45" s="73">
        <f t="shared" si="0"/>
        <v>1546.5</v>
      </c>
      <c r="J45" s="74">
        <f t="shared" si="0"/>
        <v>786.5</v>
      </c>
      <c r="K45" s="75">
        <f t="shared" si="1"/>
        <v>50.856773359198193</v>
      </c>
    </row>
    <row r="46" spans="1:11" ht="115.5" customHeight="1" x14ac:dyDescent="0.25">
      <c r="A46" s="78" t="s">
        <v>130</v>
      </c>
      <c r="B46" s="86" t="s">
        <v>136</v>
      </c>
      <c r="C46" s="69">
        <v>3319.5</v>
      </c>
      <c r="D46" s="71">
        <v>2743.2</v>
      </c>
      <c r="E46" s="69">
        <f t="shared" si="4"/>
        <v>82.638951649344776</v>
      </c>
      <c r="F46" s="71"/>
      <c r="G46" s="71"/>
      <c r="H46" s="71"/>
      <c r="I46" s="73">
        <f t="shared" si="0"/>
        <v>3319.5</v>
      </c>
      <c r="J46" s="74">
        <f t="shared" si="0"/>
        <v>2743.2</v>
      </c>
      <c r="K46" s="75">
        <f t="shared" si="1"/>
        <v>82.638951649344776</v>
      </c>
    </row>
    <row r="47" spans="1:11" ht="110.25" customHeight="1" x14ac:dyDescent="0.25">
      <c r="A47" s="78" t="s">
        <v>130</v>
      </c>
      <c r="B47" s="86" t="s">
        <v>137</v>
      </c>
      <c r="C47" s="69">
        <v>1597.9</v>
      </c>
      <c r="D47" s="71">
        <v>8</v>
      </c>
      <c r="E47" s="69">
        <f t="shared" si="4"/>
        <v>0.5006571124601038</v>
      </c>
      <c r="F47" s="71"/>
      <c r="G47" s="71"/>
      <c r="H47" s="71"/>
      <c r="I47" s="73">
        <f t="shared" si="0"/>
        <v>1597.9</v>
      </c>
      <c r="J47" s="74">
        <f t="shared" si="0"/>
        <v>8</v>
      </c>
      <c r="K47" s="75">
        <f t="shared" si="1"/>
        <v>0.5006571124601038</v>
      </c>
    </row>
    <row r="48" spans="1:11" ht="68.25" customHeight="1" x14ac:dyDescent="0.25">
      <c r="A48" s="78" t="s">
        <v>130</v>
      </c>
      <c r="B48" s="86" t="s">
        <v>138</v>
      </c>
      <c r="C48" s="69">
        <v>85</v>
      </c>
      <c r="D48" s="71">
        <v>37.700000000000003</v>
      </c>
      <c r="E48" s="69">
        <f>D48/C48*100</f>
        <v>44.352941176470587</v>
      </c>
      <c r="F48" s="71"/>
      <c r="G48" s="71"/>
      <c r="H48" s="71">
        <v>0</v>
      </c>
      <c r="I48" s="73">
        <f t="shared" si="0"/>
        <v>85</v>
      </c>
      <c r="J48" s="74">
        <f t="shared" si="0"/>
        <v>37.700000000000003</v>
      </c>
      <c r="K48" s="75">
        <f t="shared" si="1"/>
        <v>44.352941176470587</v>
      </c>
    </row>
    <row r="49" spans="1:11" ht="68.25" customHeight="1" x14ac:dyDescent="0.25">
      <c r="A49" s="78" t="s">
        <v>130</v>
      </c>
      <c r="B49" s="86" t="s">
        <v>139</v>
      </c>
      <c r="C49" s="69">
        <v>0</v>
      </c>
      <c r="D49" s="71">
        <v>0</v>
      </c>
      <c r="E49" s="69" t="e">
        <f>D49/C49*100</f>
        <v>#DIV/0!</v>
      </c>
      <c r="F49" s="71">
        <v>480</v>
      </c>
      <c r="G49" s="71"/>
      <c r="H49" s="71">
        <v>0</v>
      </c>
      <c r="I49" s="73">
        <f>C49+F49</f>
        <v>480</v>
      </c>
      <c r="J49" s="74">
        <f>D49+G49</f>
        <v>0</v>
      </c>
      <c r="K49" s="75">
        <f t="shared" si="1"/>
        <v>0</v>
      </c>
    </row>
    <row r="50" spans="1:11" ht="33" customHeight="1" x14ac:dyDescent="0.25">
      <c r="A50" s="62" t="s">
        <v>140</v>
      </c>
      <c r="B50" s="63" t="s">
        <v>141</v>
      </c>
      <c r="C50" s="64">
        <f>SUM(C51:C89)</f>
        <v>872378.3</v>
      </c>
      <c r="D50" s="64">
        <f>SUM(D51:D89)</f>
        <v>85802.9</v>
      </c>
      <c r="E50" s="64">
        <f t="shared" si="4"/>
        <v>9.8355151658403219</v>
      </c>
      <c r="F50" s="88">
        <f>SUM(F51:F89)</f>
        <v>266766.7</v>
      </c>
      <c r="G50" s="88">
        <f>SUM(G51:G89)</f>
        <v>54461.2</v>
      </c>
      <c r="H50" s="88">
        <f>G50/F50*100</f>
        <v>20.4152917136959</v>
      </c>
      <c r="I50" s="64">
        <f>SUM(I51:I89)</f>
        <v>961348.39999999991</v>
      </c>
      <c r="J50" s="64">
        <f>SUM(J51:J89)</f>
        <v>127351.09999999999</v>
      </c>
      <c r="K50" s="66">
        <f t="shared" si="1"/>
        <v>13.247132881273844</v>
      </c>
    </row>
    <row r="51" spans="1:11" ht="111.75" customHeight="1" x14ac:dyDescent="0.25">
      <c r="A51" s="67" t="s">
        <v>142</v>
      </c>
      <c r="B51" s="68" t="s">
        <v>143</v>
      </c>
      <c r="C51" s="69">
        <v>452337.3</v>
      </c>
      <c r="D51" s="69">
        <v>23238</v>
      </c>
      <c r="E51" s="70">
        <f t="shared" si="4"/>
        <v>5.1373167766620176</v>
      </c>
      <c r="F51" s="71">
        <v>0</v>
      </c>
      <c r="G51" s="71">
        <v>0</v>
      </c>
      <c r="H51" s="72">
        <v>0</v>
      </c>
      <c r="I51" s="73">
        <f t="shared" si="0"/>
        <v>452337.3</v>
      </c>
      <c r="J51" s="74">
        <f t="shared" si="0"/>
        <v>23238</v>
      </c>
      <c r="K51" s="75">
        <f t="shared" si="1"/>
        <v>5.1373167766620176</v>
      </c>
    </row>
    <row r="52" spans="1:11" ht="80.25" customHeight="1" x14ac:dyDescent="0.25">
      <c r="A52" s="67" t="s">
        <v>142</v>
      </c>
      <c r="B52" s="68" t="s">
        <v>144</v>
      </c>
      <c r="C52" s="69">
        <v>1836</v>
      </c>
      <c r="D52" s="69">
        <v>682.1</v>
      </c>
      <c r="E52" s="70">
        <f t="shared" si="4"/>
        <v>37.151416122004363</v>
      </c>
      <c r="F52" s="71"/>
      <c r="G52" s="71"/>
      <c r="H52" s="72">
        <v>0</v>
      </c>
      <c r="I52" s="73">
        <f t="shared" si="0"/>
        <v>1836</v>
      </c>
      <c r="J52" s="74">
        <f t="shared" si="0"/>
        <v>682.1</v>
      </c>
      <c r="K52" s="75">
        <f t="shared" si="1"/>
        <v>37.151416122004363</v>
      </c>
    </row>
    <row r="53" spans="1:11" ht="66.75" hidden="1" customHeight="1" x14ac:dyDescent="0.25">
      <c r="A53" s="67" t="s">
        <v>142</v>
      </c>
      <c r="B53" s="68" t="s">
        <v>145</v>
      </c>
      <c r="C53" s="69">
        <v>0</v>
      </c>
      <c r="D53" s="69">
        <v>0</v>
      </c>
      <c r="E53" s="70" t="e">
        <f t="shared" si="4"/>
        <v>#DIV/0!</v>
      </c>
      <c r="F53" s="71"/>
      <c r="G53" s="71"/>
      <c r="H53" s="72">
        <v>0</v>
      </c>
      <c r="I53" s="73">
        <f t="shared" si="0"/>
        <v>0</v>
      </c>
      <c r="J53" s="74">
        <f t="shared" si="0"/>
        <v>0</v>
      </c>
      <c r="K53" s="75" t="e">
        <f t="shared" si="1"/>
        <v>#DIV/0!</v>
      </c>
    </row>
    <row r="54" spans="1:11" ht="55.5" hidden="1" customHeight="1" x14ac:dyDescent="0.25">
      <c r="A54" s="67" t="s">
        <v>142</v>
      </c>
      <c r="B54" s="68" t="s">
        <v>146</v>
      </c>
      <c r="C54" s="69"/>
      <c r="D54" s="69"/>
      <c r="E54" s="70" t="e">
        <f t="shared" si="4"/>
        <v>#DIV/0!</v>
      </c>
      <c r="F54" s="71"/>
      <c r="G54" s="71"/>
      <c r="H54" s="72">
        <v>0</v>
      </c>
      <c r="I54" s="73">
        <f t="shared" si="0"/>
        <v>0</v>
      </c>
      <c r="J54" s="74">
        <f t="shared" si="0"/>
        <v>0</v>
      </c>
      <c r="K54" s="75" t="e">
        <f t="shared" si="1"/>
        <v>#DIV/0!</v>
      </c>
    </row>
    <row r="55" spans="1:11" ht="76.5" hidden="1" customHeight="1" x14ac:dyDescent="0.25">
      <c r="A55" s="67" t="s">
        <v>142</v>
      </c>
      <c r="B55" s="68" t="s">
        <v>147</v>
      </c>
      <c r="C55" s="69"/>
      <c r="D55" s="69"/>
      <c r="E55" s="70" t="e">
        <f t="shared" si="4"/>
        <v>#DIV/0!</v>
      </c>
      <c r="F55" s="71"/>
      <c r="G55" s="71"/>
      <c r="H55" s="72">
        <v>0</v>
      </c>
      <c r="I55" s="73">
        <f t="shared" si="0"/>
        <v>0</v>
      </c>
      <c r="J55" s="74">
        <f t="shared" si="0"/>
        <v>0</v>
      </c>
      <c r="K55" s="75" t="e">
        <f t="shared" si="1"/>
        <v>#DIV/0!</v>
      </c>
    </row>
    <row r="56" spans="1:11" ht="149.25" customHeight="1" x14ac:dyDescent="0.25">
      <c r="A56" s="67" t="s">
        <v>142</v>
      </c>
      <c r="B56" s="68" t="s">
        <v>148</v>
      </c>
      <c r="C56" s="69">
        <v>51343.6</v>
      </c>
      <c r="D56" s="69">
        <v>4304.7</v>
      </c>
      <c r="E56" s="70">
        <f t="shared" si="4"/>
        <v>8.3841024002991613</v>
      </c>
      <c r="F56" s="71"/>
      <c r="G56" s="71"/>
      <c r="H56" s="72">
        <v>0</v>
      </c>
      <c r="I56" s="73">
        <f t="shared" si="0"/>
        <v>51343.6</v>
      </c>
      <c r="J56" s="74">
        <f t="shared" si="0"/>
        <v>4304.7</v>
      </c>
      <c r="K56" s="75">
        <f t="shared" si="1"/>
        <v>8.3841024002991613</v>
      </c>
    </row>
    <row r="57" spans="1:11" ht="141.75" customHeight="1" x14ac:dyDescent="0.25">
      <c r="A57" s="67" t="s">
        <v>142</v>
      </c>
      <c r="B57" s="68" t="s">
        <v>149</v>
      </c>
      <c r="C57" s="69">
        <v>6355.3</v>
      </c>
      <c r="D57" s="69">
        <v>531.20000000000005</v>
      </c>
      <c r="E57" s="70">
        <f t="shared" si="4"/>
        <v>8.35837804666971</v>
      </c>
      <c r="F57" s="71"/>
      <c r="G57" s="71"/>
      <c r="H57" s="72">
        <v>0</v>
      </c>
      <c r="I57" s="73">
        <f t="shared" si="0"/>
        <v>6355.3</v>
      </c>
      <c r="J57" s="74">
        <f t="shared" si="0"/>
        <v>531.20000000000005</v>
      </c>
      <c r="K57" s="75">
        <f t="shared" si="1"/>
        <v>8.35837804666971</v>
      </c>
    </row>
    <row r="58" spans="1:11" ht="178.5" customHeight="1" x14ac:dyDescent="0.25">
      <c r="A58" s="67" t="s">
        <v>142</v>
      </c>
      <c r="B58" s="68" t="s">
        <v>150</v>
      </c>
      <c r="C58" s="69">
        <v>33091</v>
      </c>
      <c r="D58" s="69">
        <v>2752.2</v>
      </c>
      <c r="E58" s="70">
        <f t="shared" si="4"/>
        <v>8.3170650630080676</v>
      </c>
      <c r="F58" s="71"/>
      <c r="G58" s="71"/>
      <c r="H58" s="72">
        <v>0</v>
      </c>
      <c r="I58" s="73">
        <f t="shared" si="0"/>
        <v>33091</v>
      </c>
      <c r="J58" s="74">
        <f t="shared" si="0"/>
        <v>2752.2</v>
      </c>
      <c r="K58" s="75">
        <f t="shared" si="1"/>
        <v>8.3170650630080676</v>
      </c>
    </row>
    <row r="59" spans="1:11" ht="80.25" customHeight="1" x14ac:dyDescent="0.25">
      <c r="A59" s="67" t="s">
        <v>142</v>
      </c>
      <c r="B59" s="68" t="s">
        <v>151</v>
      </c>
      <c r="C59" s="69"/>
      <c r="D59" s="69"/>
      <c r="E59" s="70"/>
      <c r="F59" s="71">
        <v>100</v>
      </c>
      <c r="G59" s="71"/>
      <c r="H59" s="72">
        <v>0</v>
      </c>
      <c r="I59" s="73">
        <f t="shared" si="0"/>
        <v>100</v>
      </c>
      <c r="J59" s="74">
        <f t="shared" si="0"/>
        <v>0</v>
      </c>
      <c r="K59" s="75">
        <f t="shared" si="1"/>
        <v>0</v>
      </c>
    </row>
    <row r="60" spans="1:11" ht="65.25" customHeight="1" x14ac:dyDescent="0.25">
      <c r="A60" s="78" t="s">
        <v>142</v>
      </c>
      <c r="B60" s="68" t="s">
        <v>152</v>
      </c>
      <c r="C60" s="69">
        <v>29017.8</v>
      </c>
      <c r="D60" s="69">
        <v>5328</v>
      </c>
      <c r="E60" s="70">
        <f t="shared" si="4"/>
        <v>18.36114384963712</v>
      </c>
      <c r="F60" s="71">
        <v>30838</v>
      </c>
      <c r="G60" s="71">
        <v>2533.1999999999998</v>
      </c>
      <c r="H60" s="72">
        <f>G60/F60*100</f>
        <v>8.2145405019780782</v>
      </c>
      <c r="I60" s="76">
        <f>C60+F60-21958.7</f>
        <v>37897.100000000006</v>
      </c>
      <c r="J60" s="74">
        <f t="shared" si="0"/>
        <v>7861.2</v>
      </c>
      <c r="K60" s="75">
        <f t="shared" si="1"/>
        <v>20.74353974314657</v>
      </c>
    </row>
    <row r="61" spans="1:11" ht="264.75" customHeight="1" x14ac:dyDescent="0.25">
      <c r="A61" s="82" t="s">
        <v>153</v>
      </c>
      <c r="B61" s="68" t="s">
        <v>154</v>
      </c>
      <c r="C61" s="69">
        <v>25073</v>
      </c>
      <c r="D61" s="69">
        <v>5535.1</v>
      </c>
      <c r="E61" s="70">
        <f t="shared" si="4"/>
        <v>22.075938260279983</v>
      </c>
      <c r="F61" s="71"/>
      <c r="G61" s="71"/>
      <c r="H61" s="72"/>
      <c r="I61" s="73">
        <f t="shared" si="0"/>
        <v>25073</v>
      </c>
      <c r="J61" s="74">
        <f t="shared" si="0"/>
        <v>5535.1</v>
      </c>
      <c r="K61" s="75">
        <f t="shared" si="1"/>
        <v>22.075938260279983</v>
      </c>
    </row>
    <row r="62" spans="1:11" ht="255" customHeight="1" x14ac:dyDescent="0.25">
      <c r="A62" s="67" t="s">
        <v>153</v>
      </c>
      <c r="B62" s="68" t="s">
        <v>155</v>
      </c>
      <c r="C62" s="69">
        <v>14898</v>
      </c>
      <c r="D62" s="69">
        <v>14898</v>
      </c>
      <c r="E62" s="70">
        <f t="shared" si="4"/>
        <v>100</v>
      </c>
      <c r="F62" s="71"/>
      <c r="G62" s="71"/>
      <c r="H62" s="72"/>
      <c r="I62" s="73">
        <f t="shared" si="0"/>
        <v>14898</v>
      </c>
      <c r="J62" s="74">
        <f t="shared" si="0"/>
        <v>14898</v>
      </c>
      <c r="K62" s="75">
        <f t="shared" si="1"/>
        <v>100</v>
      </c>
    </row>
    <row r="63" spans="1:11" ht="203.25" customHeight="1" x14ac:dyDescent="0.25">
      <c r="A63" s="78" t="s">
        <v>153</v>
      </c>
      <c r="B63" s="68" t="s">
        <v>156</v>
      </c>
      <c r="C63" s="69">
        <v>2485.9</v>
      </c>
      <c r="D63" s="69">
        <v>1565.5</v>
      </c>
      <c r="E63" s="70">
        <f t="shared" si="4"/>
        <v>62.975180015286213</v>
      </c>
      <c r="F63" s="71"/>
      <c r="G63" s="71"/>
      <c r="H63" s="72"/>
      <c r="I63" s="73">
        <f t="shared" si="0"/>
        <v>2485.9</v>
      </c>
      <c r="J63" s="74">
        <f t="shared" si="0"/>
        <v>1565.5</v>
      </c>
      <c r="K63" s="75">
        <f t="shared" si="1"/>
        <v>62.975180015286213</v>
      </c>
    </row>
    <row r="64" spans="1:11" ht="201.75" customHeight="1" x14ac:dyDescent="0.25">
      <c r="A64" s="78" t="s">
        <v>153</v>
      </c>
      <c r="B64" s="68" t="s">
        <v>157</v>
      </c>
      <c r="C64" s="69">
        <v>6728.9</v>
      </c>
      <c r="D64" s="69">
        <v>2348.1999999999998</v>
      </c>
      <c r="E64" s="70">
        <f t="shared" si="4"/>
        <v>34.897234317644788</v>
      </c>
      <c r="F64" s="71"/>
      <c r="G64" s="71"/>
      <c r="H64" s="72"/>
      <c r="I64" s="73">
        <f t="shared" si="0"/>
        <v>6728.9</v>
      </c>
      <c r="J64" s="74">
        <f t="shared" si="0"/>
        <v>2348.1999999999998</v>
      </c>
      <c r="K64" s="75">
        <f t="shared" si="1"/>
        <v>34.897234317644788</v>
      </c>
    </row>
    <row r="65" spans="1:11" ht="252.75" customHeight="1" x14ac:dyDescent="0.25">
      <c r="A65" s="67" t="s">
        <v>153</v>
      </c>
      <c r="B65" s="89" t="s">
        <v>158</v>
      </c>
      <c r="C65" s="69">
        <v>28857</v>
      </c>
      <c r="D65" s="69">
        <v>15128.9</v>
      </c>
      <c r="E65" s="70">
        <f>D65/C65*100</f>
        <v>52.427140728419438</v>
      </c>
      <c r="F65" s="71"/>
      <c r="G65" s="71"/>
      <c r="H65" s="72"/>
      <c r="I65" s="73">
        <f>C65+F65</f>
        <v>28857</v>
      </c>
      <c r="J65" s="74">
        <f>D65+G65</f>
        <v>15128.9</v>
      </c>
      <c r="K65" s="75">
        <f>J65/I65*100</f>
        <v>52.427140728419438</v>
      </c>
    </row>
    <row r="66" spans="1:11" ht="277.5" customHeight="1" x14ac:dyDescent="0.25">
      <c r="A66" s="78" t="s">
        <v>153</v>
      </c>
      <c r="B66" s="86" t="s">
        <v>159</v>
      </c>
      <c r="C66" s="69">
        <v>115613.8</v>
      </c>
      <c r="D66" s="69">
        <v>298.2</v>
      </c>
      <c r="E66" s="70">
        <f t="shared" ref="E66:E75" si="8">D66/C66*100</f>
        <v>0.25792768683323269</v>
      </c>
      <c r="F66" s="71">
        <f>38213.3+5812.5</f>
        <v>44025.8</v>
      </c>
      <c r="G66" s="71"/>
      <c r="H66" s="72">
        <f>G66/F66*100</f>
        <v>0</v>
      </c>
      <c r="I66" s="76">
        <f>C66+F66-44025.8</f>
        <v>115613.8</v>
      </c>
      <c r="J66" s="76">
        <f>D66+G66</f>
        <v>298.2</v>
      </c>
      <c r="K66" s="75">
        <f t="shared" si="1"/>
        <v>0.25792768683323269</v>
      </c>
    </row>
    <row r="67" spans="1:11" ht="112.5" customHeight="1" x14ac:dyDescent="0.25">
      <c r="A67" s="78" t="s">
        <v>153</v>
      </c>
      <c r="B67" s="86" t="s">
        <v>160</v>
      </c>
      <c r="C67" s="69"/>
      <c r="D67" s="69"/>
      <c r="E67" s="70" t="e">
        <f t="shared" si="8"/>
        <v>#DIV/0!</v>
      </c>
      <c r="F67" s="71"/>
      <c r="G67" s="71"/>
      <c r="H67" s="72" t="e">
        <f t="shared" ref="H67:H88" si="9">G67/F67*100</f>
        <v>#DIV/0!</v>
      </c>
      <c r="I67" s="74">
        <f t="shared" ref="I67:J70" si="10">C67+F67</f>
        <v>0</v>
      </c>
      <c r="J67" s="74">
        <f t="shared" si="10"/>
        <v>0</v>
      </c>
      <c r="K67" s="75" t="e">
        <f t="shared" si="1"/>
        <v>#DIV/0!</v>
      </c>
    </row>
    <row r="68" spans="1:11" ht="72.75" customHeight="1" x14ac:dyDescent="0.25">
      <c r="A68" s="78" t="s">
        <v>153</v>
      </c>
      <c r="B68" s="86" t="s">
        <v>161</v>
      </c>
      <c r="C68" s="69"/>
      <c r="D68" s="69"/>
      <c r="E68" s="70" t="e">
        <f t="shared" si="8"/>
        <v>#DIV/0!</v>
      </c>
      <c r="F68" s="71"/>
      <c r="G68" s="71"/>
      <c r="H68" s="72" t="e">
        <f t="shared" si="9"/>
        <v>#DIV/0!</v>
      </c>
      <c r="I68" s="74">
        <f t="shared" si="10"/>
        <v>0</v>
      </c>
      <c r="J68" s="74">
        <f t="shared" si="10"/>
        <v>0</v>
      </c>
      <c r="K68" s="75" t="e">
        <f t="shared" si="1"/>
        <v>#DIV/0!</v>
      </c>
    </row>
    <row r="69" spans="1:11" ht="94.5" customHeight="1" x14ac:dyDescent="0.25">
      <c r="A69" s="78" t="s">
        <v>153</v>
      </c>
      <c r="B69" s="86" t="s">
        <v>162</v>
      </c>
      <c r="C69" s="69"/>
      <c r="D69" s="69"/>
      <c r="E69" s="70" t="e">
        <f t="shared" si="8"/>
        <v>#DIV/0!</v>
      </c>
      <c r="F69" s="71">
        <v>50</v>
      </c>
      <c r="G69" s="71">
        <v>50</v>
      </c>
      <c r="H69" s="72">
        <f t="shared" si="9"/>
        <v>100</v>
      </c>
      <c r="I69" s="73">
        <f t="shared" si="10"/>
        <v>50</v>
      </c>
      <c r="J69" s="74">
        <f t="shared" si="10"/>
        <v>50</v>
      </c>
      <c r="K69" s="75">
        <f>J69/I69*100</f>
        <v>100</v>
      </c>
    </row>
    <row r="70" spans="1:11" ht="112.5" hidden="1" customHeight="1" x14ac:dyDescent="0.25">
      <c r="A70" s="78" t="s">
        <v>153</v>
      </c>
      <c r="B70" s="86" t="s">
        <v>163</v>
      </c>
      <c r="C70" s="69"/>
      <c r="D70" s="69"/>
      <c r="E70" s="70" t="e">
        <f t="shared" si="8"/>
        <v>#DIV/0!</v>
      </c>
      <c r="F70" s="71"/>
      <c r="G70" s="71"/>
      <c r="H70" s="72"/>
      <c r="I70" s="73">
        <f t="shared" si="10"/>
        <v>0</v>
      </c>
      <c r="J70" s="74">
        <f t="shared" si="10"/>
        <v>0</v>
      </c>
      <c r="K70" s="75" t="e">
        <f>J70/I70*100</f>
        <v>#DIV/0!</v>
      </c>
    </row>
    <row r="71" spans="1:11" ht="128.25" customHeight="1" x14ac:dyDescent="0.25">
      <c r="A71" s="78" t="s">
        <v>153</v>
      </c>
      <c r="B71" s="86" t="s">
        <v>164</v>
      </c>
      <c r="C71" s="69"/>
      <c r="D71" s="69"/>
      <c r="E71" s="70" t="e">
        <f t="shared" si="8"/>
        <v>#DIV/0!</v>
      </c>
      <c r="F71" s="71">
        <v>5559.7</v>
      </c>
      <c r="G71" s="71">
        <v>5086.5</v>
      </c>
      <c r="H71" s="72">
        <f t="shared" si="9"/>
        <v>91.488749392952855</v>
      </c>
      <c r="I71" s="73">
        <f t="shared" si="0"/>
        <v>5559.7</v>
      </c>
      <c r="J71" s="74">
        <f t="shared" si="0"/>
        <v>5086.5</v>
      </c>
      <c r="K71" s="90">
        <f t="shared" si="1"/>
        <v>91.488749392952855</v>
      </c>
    </row>
    <row r="72" spans="1:11" ht="24" customHeight="1" x14ac:dyDescent="0.25">
      <c r="A72" s="78" t="s">
        <v>153</v>
      </c>
      <c r="B72" s="86" t="s">
        <v>165</v>
      </c>
      <c r="C72" s="69"/>
      <c r="D72" s="69"/>
      <c r="E72" s="70" t="e">
        <f t="shared" si="8"/>
        <v>#DIV/0!</v>
      </c>
      <c r="F72" s="71">
        <v>21317.4</v>
      </c>
      <c r="G72" s="71">
        <v>6121.3</v>
      </c>
      <c r="H72" s="72">
        <f t="shared" si="9"/>
        <v>28.715040295720868</v>
      </c>
      <c r="I72" s="73">
        <f>C72+F72</f>
        <v>21317.4</v>
      </c>
      <c r="J72" s="74">
        <f>D72+G72</f>
        <v>6121.3</v>
      </c>
      <c r="K72" s="75">
        <f t="shared" si="1"/>
        <v>28.715040295720868</v>
      </c>
    </row>
    <row r="73" spans="1:11" ht="43.5" customHeight="1" x14ac:dyDescent="0.25">
      <c r="A73" s="78" t="s">
        <v>153</v>
      </c>
      <c r="B73" s="86" t="s">
        <v>166</v>
      </c>
      <c r="C73" s="69">
        <v>9480</v>
      </c>
      <c r="D73" s="69"/>
      <c r="E73" s="70">
        <f t="shared" si="8"/>
        <v>0</v>
      </c>
      <c r="F73" s="71"/>
      <c r="G73" s="71"/>
      <c r="H73" s="72"/>
      <c r="I73" s="73">
        <f>C73+F73</f>
        <v>9480</v>
      </c>
      <c r="J73" s="74">
        <f>D73+G73</f>
        <v>0</v>
      </c>
      <c r="K73" s="75">
        <f t="shared" si="1"/>
        <v>0</v>
      </c>
    </row>
    <row r="74" spans="1:11" ht="120" customHeight="1" x14ac:dyDescent="0.25">
      <c r="A74" s="78" t="s">
        <v>153</v>
      </c>
      <c r="B74" s="86" t="s">
        <v>167</v>
      </c>
      <c r="C74" s="69"/>
      <c r="D74" s="69"/>
      <c r="E74" s="70" t="e">
        <f t="shared" si="8"/>
        <v>#DIV/0!</v>
      </c>
      <c r="F74" s="71">
        <v>16598</v>
      </c>
      <c r="G74" s="71">
        <v>3720.2</v>
      </c>
      <c r="H74" s="72">
        <f t="shared" si="9"/>
        <v>22.413543800457887</v>
      </c>
      <c r="I74" s="76">
        <f>C74+F74-8011-8587</f>
        <v>0</v>
      </c>
      <c r="J74" s="91">
        <f>D74+G74-3720.2</f>
        <v>0</v>
      </c>
      <c r="K74" s="75" t="e">
        <f>J74/I74*100</f>
        <v>#DIV/0!</v>
      </c>
    </row>
    <row r="75" spans="1:11" ht="133.5" hidden="1" customHeight="1" x14ac:dyDescent="0.25">
      <c r="A75" s="78" t="s">
        <v>168</v>
      </c>
      <c r="B75" s="68" t="s">
        <v>169</v>
      </c>
      <c r="C75" s="69"/>
      <c r="D75" s="69"/>
      <c r="E75" s="70" t="e">
        <f t="shared" si="8"/>
        <v>#DIV/0!</v>
      </c>
      <c r="F75" s="69"/>
      <c r="G75" s="71"/>
      <c r="H75" s="72" t="e">
        <f t="shared" si="9"/>
        <v>#DIV/0!</v>
      </c>
      <c r="I75" s="74">
        <f>C75+F75</f>
        <v>0</v>
      </c>
      <c r="J75" s="76">
        <f>D75+G75</f>
        <v>0</v>
      </c>
      <c r="K75" s="75" t="e">
        <f t="shared" ref="K75" si="11">J75/I75*100</f>
        <v>#DIV/0!</v>
      </c>
    </row>
    <row r="76" spans="1:11" ht="130.5" customHeight="1" x14ac:dyDescent="0.25">
      <c r="A76" s="78" t="s">
        <v>168</v>
      </c>
      <c r="B76" s="68" t="s">
        <v>170</v>
      </c>
      <c r="C76" s="69">
        <v>3500</v>
      </c>
      <c r="D76" s="69">
        <v>25</v>
      </c>
      <c r="E76" s="70">
        <f t="shared" si="4"/>
        <v>0.7142857142857143</v>
      </c>
      <c r="F76" s="69">
        <v>3500</v>
      </c>
      <c r="G76" s="71">
        <v>25</v>
      </c>
      <c r="H76" s="72">
        <f t="shared" si="9"/>
        <v>0.7142857142857143</v>
      </c>
      <c r="I76" s="76">
        <f>C76+F76-3500</f>
        <v>3500</v>
      </c>
      <c r="J76" s="76">
        <f>D76+G76-25</f>
        <v>25</v>
      </c>
      <c r="K76" s="75">
        <f t="shared" si="1"/>
        <v>0.7142857142857143</v>
      </c>
    </row>
    <row r="77" spans="1:11" ht="75" hidden="1" customHeight="1" x14ac:dyDescent="0.25">
      <c r="A77" s="78" t="s">
        <v>168</v>
      </c>
      <c r="B77" s="68" t="s">
        <v>171</v>
      </c>
      <c r="C77" s="69"/>
      <c r="D77" s="69"/>
      <c r="E77" s="70" t="e">
        <f t="shared" si="4"/>
        <v>#DIV/0!</v>
      </c>
      <c r="F77" s="69"/>
      <c r="G77" s="71"/>
      <c r="H77" s="72" t="e">
        <f t="shared" si="9"/>
        <v>#DIV/0!</v>
      </c>
      <c r="I77" s="76">
        <f t="shared" ref="I77:I89" si="12">C77+F77</f>
        <v>0</v>
      </c>
      <c r="J77" s="76">
        <f>D77+G77</f>
        <v>0</v>
      </c>
      <c r="K77" s="75" t="e">
        <f t="shared" si="1"/>
        <v>#DIV/0!</v>
      </c>
    </row>
    <row r="78" spans="1:11" ht="91.5" hidden="1" customHeight="1" x14ac:dyDescent="0.25">
      <c r="A78" s="78" t="s">
        <v>168</v>
      </c>
      <c r="B78" s="68" t="s">
        <v>172</v>
      </c>
      <c r="C78" s="69"/>
      <c r="D78" s="69"/>
      <c r="E78" s="70" t="e">
        <f t="shared" si="4"/>
        <v>#DIV/0!</v>
      </c>
      <c r="F78" s="69"/>
      <c r="G78" s="71"/>
      <c r="H78" s="72" t="e">
        <f t="shared" si="9"/>
        <v>#DIV/0!</v>
      </c>
      <c r="I78" s="74">
        <f t="shared" si="12"/>
        <v>0</v>
      </c>
      <c r="J78" s="74">
        <f t="shared" si="0"/>
        <v>0</v>
      </c>
      <c r="K78" s="75" t="e">
        <f t="shared" si="1"/>
        <v>#DIV/0!</v>
      </c>
    </row>
    <row r="79" spans="1:11" ht="108" customHeight="1" x14ac:dyDescent="0.25">
      <c r="A79" s="78" t="s">
        <v>168</v>
      </c>
      <c r="B79" s="68" t="s">
        <v>173</v>
      </c>
      <c r="C79" s="69">
        <v>77861.100000000006</v>
      </c>
      <c r="D79" s="69">
        <v>8698.7999999999993</v>
      </c>
      <c r="E79" s="70">
        <f t="shared" si="4"/>
        <v>11.172202807306856</v>
      </c>
      <c r="F79" s="69">
        <v>77861.100000000006</v>
      </c>
      <c r="G79" s="71">
        <v>8518.7999999999993</v>
      </c>
      <c r="H79" s="72">
        <f t="shared" si="9"/>
        <v>10.94102189668525</v>
      </c>
      <c r="I79" s="76">
        <f>C79+F79-77861.1</f>
        <v>77861.100000000006</v>
      </c>
      <c r="J79" s="76">
        <f>D79+G79-8698.8</f>
        <v>8518.7999999999993</v>
      </c>
      <c r="K79" s="75">
        <f t="shared" si="1"/>
        <v>10.94102189668525</v>
      </c>
    </row>
    <row r="80" spans="1:11" ht="63" customHeight="1" x14ac:dyDescent="0.25">
      <c r="A80" s="78" t="s">
        <v>168</v>
      </c>
      <c r="B80" s="68" t="s">
        <v>174</v>
      </c>
      <c r="C80" s="69"/>
      <c r="D80" s="69"/>
      <c r="E80" s="70"/>
      <c r="F80" s="69">
        <v>2000</v>
      </c>
      <c r="G80" s="71"/>
      <c r="H80" s="72">
        <f t="shared" si="9"/>
        <v>0</v>
      </c>
      <c r="I80" s="76">
        <f>F80</f>
        <v>2000</v>
      </c>
      <c r="J80" s="76"/>
      <c r="K80" s="75">
        <f t="shared" si="1"/>
        <v>0</v>
      </c>
    </row>
    <row r="81" spans="1:11" ht="113.25" hidden="1" customHeight="1" x14ac:dyDescent="0.25">
      <c r="A81" s="78" t="s">
        <v>168</v>
      </c>
      <c r="B81" s="68" t="s">
        <v>175</v>
      </c>
      <c r="C81" s="69"/>
      <c r="D81" s="69"/>
      <c r="E81" s="70" t="e">
        <f t="shared" si="4"/>
        <v>#DIV/0!</v>
      </c>
      <c r="F81" s="69"/>
      <c r="G81" s="71"/>
      <c r="H81" s="72" t="e">
        <f t="shared" si="9"/>
        <v>#DIV/0!</v>
      </c>
      <c r="I81" s="76">
        <f t="shared" si="12"/>
        <v>0</v>
      </c>
      <c r="J81" s="76">
        <f>D81+G81</f>
        <v>0</v>
      </c>
      <c r="K81" s="75" t="e">
        <f t="shared" si="1"/>
        <v>#DIV/0!</v>
      </c>
    </row>
    <row r="82" spans="1:11" ht="81.75" customHeight="1" x14ac:dyDescent="0.25">
      <c r="A82" s="78" t="s">
        <v>168</v>
      </c>
      <c r="B82" s="68" t="s">
        <v>176</v>
      </c>
      <c r="C82" s="69">
        <v>500</v>
      </c>
      <c r="D82" s="69">
        <v>469</v>
      </c>
      <c r="E82" s="70">
        <f t="shared" si="4"/>
        <v>93.8</v>
      </c>
      <c r="F82" s="69">
        <v>500</v>
      </c>
      <c r="G82" s="71">
        <v>469</v>
      </c>
      <c r="H82" s="72"/>
      <c r="I82" s="76">
        <f>C82+F82-500</f>
        <v>500</v>
      </c>
      <c r="J82" s="76">
        <f>D82+G82-469</f>
        <v>469</v>
      </c>
      <c r="K82" s="75">
        <f t="shared" si="1"/>
        <v>93.8</v>
      </c>
    </row>
    <row r="83" spans="1:11" ht="123.75" customHeight="1" x14ac:dyDescent="0.25">
      <c r="A83" s="78" t="s">
        <v>168</v>
      </c>
      <c r="B83" s="68" t="s">
        <v>177</v>
      </c>
      <c r="C83" s="69"/>
      <c r="D83" s="69"/>
      <c r="E83" s="70" t="e">
        <f t="shared" si="4"/>
        <v>#DIV/0!</v>
      </c>
      <c r="F83" s="69">
        <v>909.2</v>
      </c>
      <c r="G83" s="71">
        <v>285.39999999999998</v>
      </c>
      <c r="H83" s="72">
        <f t="shared" si="9"/>
        <v>31.390233172019354</v>
      </c>
      <c r="I83" s="73">
        <f t="shared" si="12"/>
        <v>909.2</v>
      </c>
      <c r="J83" s="74">
        <f t="shared" si="0"/>
        <v>285.39999999999998</v>
      </c>
      <c r="K83" s="75">
        <f t="shared" si="1"/>
        <v>31.390233172019354</v>
      </c>
    </row>
    <row r="84" spans="1:11" ht="50.25" customHeight="1" x14ac:dyDescent="0.25">
      <c r="A84" s="78" t="s">
        <v>168</v>
      </c>
      <c r="B84" s="68" t="s">
        <v>178</v>
      </c>
      <c r="C84" s="69">
        <v>13353</v>
      </c>
      <c r="D84" s="69"/>
      <c r="E84" s="70">
        <f t="shared" si="4"/>
        <v>0</v>
      </c>
      <c r="F84" s="69">
        <v>13353</v>
      </c>
      <c r="G84" s="71"/>
      <c r="H84" s="72">
        <f t="shared" si="9"/>
        <v>0</v>
      </c>
      <c r="I84" s="76">
        <f>C84+F84-13353</f>
        <v>13353</v>
      </c>
      <c r="J84" s="92">
        <f>D84+G84</f>
        <v>0</v>
      </c>
      <c r="K84" s="75">
        <f t="shared" si="1"/>
        <v>0</v>
      </c>
    </row>
    <row r="85" spans="1:11" ht="51" hidden="1" customHeight="1" x14ac:dyDescent="0.25">
      <c r="A85" s="78" t="s">
        <v>168</v>
      </c>
      <c r="B85" s="68" t="s">
        <v>179</v>
      </c>
      <c r="C85" s="69"/>
      <c r="D85" s="69"/>
      <c r="E85" s="70" t="e">
        <f t="shared" si="4"/>
        <v>#DIV/0!</v>
      </c>
      <c r="F85" s="69"/>
      <c r="G85" s="71"/>
      <c r="H85" s="72" t="e">
        <f t="shared" si="9"/>
        <v>#DIV/0!</v>
      </c>
      <c r="I85" s="76">
        <f t="shared" si="12"/>
        <v>0</v>
      </c>
      <c r="J85" s="92">
        <f>D85+G85</f>
        <v>0</v>
      </c>
      <c r="K85" s="75" t="e">
        <f t="shared" si="1"/>
        <v>#DIV/0!</v>
      </c>
    </row>
    <row r="86" spans="1:11" ht="51.75" hidden="1" customHeight="1" x14ac:dyDescent="0.25">
      <c r="A86" s="78" t="s">
        <v>168</v>
      </c>
      <c r="B86" s="68" t="s">
        <v>180</v>
      </c>
      <c r="C86" s="69"/>
      <c r="D86" s="69"/>
      <c r="E86" s="70" t="e">
        <f t="shared" si="4"/>
        <v>#DIV/0!</v>
      </c>
      <c r="F86" s="69"/>
      <c r="G86" s="71"/>
      <c r="H86" s="72" t="e">
        <f t="shared" si="9"/>
        <v>#DIV/0!</v>
      </c>
      <c r="I86" s="76">
        <f t="shared" si="12"/>
        <v>0</v>
      </c>
      <c r="J86" s="92">
        <f>D86+G86</f>
        <v>0</v>
      </c>
      <c r="K86" s="75" t="e">
        <f t="shared" si="1"/>
        <v>#DIV/0!</v>
      </c>
    </row>
    <row r="87" spans="1:11" ht="61.5" hidden="1" customHeight="1" x14ac:dyDescent="0.25">
      <c r="A87" s="78" t="s">
        <v>168</v>
      </c>
      <c r="B87" s="93" t="s">
        <v>181</v>
      </c>
      <c r="C87" s="69"/>
      <c r="D87" s="69"/>
      <c r="E87" s="70" t="e">
        <f t="shared" si="4"/>
        <v>#DIV/0!</v>
      </c>
      <c r="F87" s="69"/>
      <c r="G87" s="71"/>
      <c r="H87" s="72" t="e">
        <f t="shared" si="9"/>
        <v>#DIV/0!</v>
      </c>
      <c r="I87" s="76">
        <f t="shared" si="12"/>
        <v>0</v>
      </c>
      <c r="J87" s="92">
        <f>D87+G87</f>
        <v>0</v>
      </c>
      <c r="K87" s="75" t="e">
        <f t="shared" si="1"/>
        <v>#DIV/0!</v>
      </c>
    </row>
    <row r="88" spans="1:11" ht="33.75" customHeight="1" x14ac:dyDescent="0.25">
      <c r="A88" s="67" t="s">
        <v>168</v>
      </c>
      <c r="B88" s="68" t="s">
        <v>182</v>
      </c>
      <c r="C88" s="69"/>
      <c r="D88" s="69"/>
      <c r="E88" s="70"/>
      <c r="F88" s="69">
        <v>50154.5</v>
      </c>
      <c r="G88" s="71">
        <v>27651.8</v>
      </c>
      <c r="H88" s="72">
        <f t="shared" si="9"/>
        <v>55.133238293672548</v>
      </c>
      <c r="I88" s="73">
        <f t="shared" si="12"/>
        <v>50154.5</v>
      </c>
      <c r="J88" s="74">
        <f t="shared" si="0"/>
        <v>27651.8</v>
      </c>
      <c r="K88" s="75">
        <f t="shared" si="1"/>
        <v>55.133238293672548</v>
      </c>
    </row>
    <row r="89" spans="1:11" ht="34.5" customHeight="1" x14ac:dyDescent="0.25">
      <c r="A89" s="78" t="s">
        <v>183</v>
      </c>
      <c r="B89" s="68" t="s">
        <v>184</v>
      </c>
      <c r="C89" s="69">
        <v>46.6</v>
      </c>
      <c r="D89" s="69"/>
      <c r="E89" s="70">
        <f>D89/C89*100</f>
        <v>0</v>
      </c>
      <c r="F89" s="69">
        <v>0</v>
      </c>
      <c r="G89" s="71"/>
      <c r="H89" s="72">
        <v>0</v>
      </c>
      <c r="I89" s="73">
        <f t="shared" si="12"/>
        <v>46.6</v>
      </c>
      <c r="J89" s="74">
        <f t="shared" si="0"/>
        <v>0</v>
      </c>
      <c r="K89" s="94">
        <f t="shared" si="1"/>
        <v>0</v>
      </c>
    </row>
    <row r="90" spans="1:11" ht="21" customHeight="1" x14ac:dyDescent="0.25">
      <c r="A90" s="95" t="s">
        <v>185</v>
      </c>
      <c r="B90" s="96" t="s">
        <v>186</v>
      </c>
      <c r="C90" s="88">
        <f t="shared" ref="C90:H90" si="13">C91</f>
        <v>227882.6</v>
      </c>
      <c r="D90" s="88">
        <f t="shared" si="13"/>
        <v>218985.4</v>
      </c>
      <c r="E90" s="80">
        <f t="shared" si="4"/>
        <v>96.09570893082666</v>
      </c>
      <c r="F90" s="88">
        <f t="shared" si="13"/>
        <v>24.1</v>
      </c>
      <c r="G90" s="88">
        <f t="shared" si="13"/>
        <v>0</v>
      </c>
      <c r="H90" s="65">
        <f t="shared" si="13"/>
        <v>0</v>
      </c>
      <c r="I90" s="88">
        <f>I91</f>
        <v>227882.6</v>
      </c>
      <c r="J90" s="88">
        <f>J91</f>
        <v>218985.4</v>
      </c>
      <c r="K90" s="97">
        <f t="shared" si="1"/>
        <v>96.09570893082666</v>
      </c>
    </row>
    <row r="91" spans="1:11" ht="34.5" customHeight="1" x14ac:dyDescent="0.25">
      <c r="A91" s="78" t="s">
        <v>187</v>
      </c>
      <c r="B91" s="98" t="s">
        <v>188</v>
      </c>
      <c r="C91" s="71">
        <v>227882.6</v>
      </c>
      <c r="D91" s="71">
        <v>218985.4</v>
      </c>
      <c r="E91" s="70">
        <f t="shared" si="4"/>
        <v>96.09570893082666</v>
      </c>
      <c r="F91" s="71">
        <v>24.1</v>
      </c>
      <c r="G91" s="71"/>
      <c r="H91" s="72">
        <f t="shared" ref="H91" si="14">G91/F91*100</f>
        <v>0</v>
      </c>
      <c r="I91" s="76">
        <f>C91+F91-24.1</f>
        <v>227882.6</v>
      </c>
      <c r="J91" s="74">
        <f>D91+G91</f>
        <v>218985.4</v>
      </c>
      <c r="K91" s="75">
        <f t="shared" si="1"/>
        <v>96.09570893082666</v>
      </c>
    </row>
    <row r="92" spans="1:11" ht="24.75" customHeight="1" x14ac:dyDescent="0.25">
      <c r="A92" s="62" t="s">
        <v>189</v>
      </c>
      <c r="B92" s="63" t="s">
        <v>190</v>
      </c>
      <c r="C92" s="64">
        <f>SUM(C93:C102)</f>
        <v>2200779.7999999998</v>
      </c>
      <c r="D92" s="64">
        <f>SUM(D93:D102)</f>
        <v>1119140.6000000001</v>
      </c>
      <c r="E92" s="64">
        <f>D92/C92*100</f>
        <v>50.852002549278218</v>
      </c>
      <c r="F92" s="88">
        <f>F93+F95+F96+F101+F102</f>
        <v>0</v>
      </c>
      <c r="G92" s="88">
        <f>SUM(G93:G102)</f>
        <v>0</v>
      </c>
      <c r="H92" s="65">
        <v>0</v>
      </c>
      <c r="I92" s="64">
        <f>SUM(I93:I102)</f>
        <v>2200779.7999999998</v>
      </c>
      <c r="J92" s="64">
        <f>SUM(J93:J102)</f>
        <v>1119140.6000000001</v>
      </c>
      <c r="K92" s="66">
        <f t="shared" si="1"/>
        <v>50.852002549278218</v>
      </c>
    </row>
    <row r="93" spans="1:11" ht="24" customHeight="1" x14ac:dyDescent="0.25">
      <c r="A93" s="67" t="s">
        <v>191</v>
      </c>
      <c r="B93" s="68" t="s">
        <v>192</v>
      </c>
      <c r="C93" s="69">
        <v>451180.3</v>
      </c>
      <c r="D93" s="69">
        <v>232919.7</v>
      </c>
      <c r="E93" s="70">
        <f t="shared" si="4"/>
        <v>51.624527932624723</v>
      </c>
      <c r="F93" s="71">
        <v>0</v>
      </c>
      <c r="G93" s="71">
        <v>0</v>
      </c>
      <c r="H93" s="72">
        <v>0</v>
      </c>
      <c r="I93" s="73">
        <f t="shared" si="0"/>
        <v>451180.3</v>
      </c>
      <c r="J93" s="74">
        <f t="shared" si="0"/>
        <v>232919.7</v>
      </c>
      <c r="K93" s="75">
        <f t="shared" si="1"/>
        <v>51.624527932624723</v>
      </c>
    </row>
    <row r="94" spans="1:11" ht="186" customHeight="1" x14ac:dyDescent="0.25">
      <c r="A94" s="67" t="s">
        <v>191</v>
      </c>
      <c r="B94" s="68" t="s">
        <v>193</v>
      </c>
      <c r="C94" s="69">
        <v>189716.2</v>
      </c>
      <c r="D94" s="69">
        <v>64506.2</v>
      </c>
      <c r="E94" s="70">
        <f t="shared" si="4"/>
        <v>34.001418961585777</v>
      </c>
      <c r="F94" s="71"/>
      <c r="G94" s="71"/>
      <c r="H94" s="72"/>
      <c r="I94" s="73">
        <f t="shared" si="0"/>
        <v>189716.2</v>
      </c>
      <c r="J94" s="74">
        <f t="shared" si="0"/>
        <v>64506.2</v>
      </c>
      <c r="K94" s="75">
        <f t="shared" si="1"/>
        <v>34.001418961585777</v>
      </c>
    </row>
    <row r="95" spans="1:11" ht="19.5" customHeight="1" x14ac:dyDescent="0.25">
      <c r="A95" s="67" t="s">
        <v>194</v>
      </c>
      <c r="B95" s="99" t="s">
        <v>195</v>
      </c>
      <c r="C95" s="100">
        <v>1281758.3999999999</v>
      </c>
      <c r="D95" s="100">
        <v>675495.6</v>
      </c>
      <c r="E95" s="70">
        <f t="shared" si="4"/>
        <v>52.700696168638338</v>
      </c>
      <c r="F95" s="71">
        <v>0</v>
      </c>
      <c r="G95" s="71">
        <v>0</v>
      </c>
      <c r="H95" s="72">
        <v>0</v>
      </c>
      <c r="I95" s="73">
        <f t="shared" si="0"/>
        <v>1281758.3999999999</v>
      </c>
      <c r="J95" s="74">
        <f t="shared" si="0"/>
        <v>675495.6</v>
      </c>
      <c r="K95" s="75">
        <f t="shared" si="1"/>
        <v>52.700696168638338</v>
      </c>
    </row>
    <row r="96" spans="1:11" ht="25.5" customHeight="1" x14ac:dyDescent="0.25">
      <c r="A96" s="67" t="s">
        <v>194</v>
      </c>
      <c r="B96" s="68" t="s">
        <v>196</v>
      </c>
      <c r="C96" s="69">
        <v>36274</v>
      </c>
      <c r="D96" s="69">
        <v>14671.6</v>
      </c>
      <c r="E96" s="70">
        <f t="shared" si="4"/>
        <v>40.446600871147382</v>
      </c>
      <c r="F96" s="71">
        <v>0</v>
      </c>
      <c r="G96" s="71">
        <v>0</v>
      </c>
      <c r="H96" s="72">
        <v>0</v>
      </c>
      <c r="I96" s="73">
        <f t="shared" si="0"/>
        <v>36274</v>
      </c>
      <c r="J96" s="74">
        <f t="shared" si="0"/>
        <v>14671.6</v>
      </c>
      <c r="K96" s="75">
        <f t="shared" si="1"/>
        <v>40.446600871147382</v>
      </c>
    </row>
    <row r="97" spans="1:11" ht="147.75" hidden="1" customHeight="1" x14ac:dyDescent="0.25">
      <c r="A97" s="67" t="s">
        <v>194</v>
      </c>
      <c r="B97" s="68" t="s">
        <v>197</v>
      </c>
      <c r="C97" s="69"/>
      <c r="D97" s="69"/>
      <c r="E97" s="70" t="e">
        <f t="shared" si="4"/>
        <v>#DIV/0!</v>
      </c>
      <c r="F97" s="71"/>
      <c r="G97" s="71"/>
      <c r="H97" s="72"/>
      <c r="I97" s="73">
        <f t="shared" si="0"/>
        <v>0</v>
      </c>
      <c r="J97" s="74">
        <f t="shared" si="0"/>
        <v>0</v>
      </c>
      <c r="K97" s="75" t="e">
        <f t="shared" si="1"/>
        <v>#DIV/0!</v>
      </c>
    </row>
    <row r="98" spans="1:11" ht="151.5" customHeight="1" x14ac:dyDescent="0.25">
      <c r="A98" s="67" t="s">
        <v>194</v>
      </c>
      <c r="B98" s="68" t="s">
        <v>198</v>
      </c>
      <c r="C98" s="69">
        <v>3222.6</v>
      </c>
      <c r="D98" s="69"/>
      <c r="E98" s="70">
        <f t="shared" si="4"/>
        <v>0</v>
      </c>
      <c r="F98" s="71"/>
      <c r="G98" s="71"/>
      <c r="H98" s="72"/>
      <c r="I98" s="73">
        <f t="shared" si="0"/>
        <v>3222.6</v>
      </c>
      <c r="J98" s="74">
        <f t="shared" si="0"/>
        <v>0</v>
      </c>
      <c r="K98" s="75">
        <f t="shared" si="1"/>
        <v>0</v>
      </c>
    </row>
    <row r="99" spans="1:11" ht="179.25" hidden="1" customHeight="1" x14ac:dyDescent="0.25">
      <c r="A99" s="67" t="s">
        <v>194</v>
      </c>
      <c r="B99" s="68" t="s">
        <v>199</v>
      </c>
      <c r="C99" s="69"/>
      <c r="D99" s="69"/>
      <c r="E99" s="70" t="e">
        <f t="shared" si="4"/>
        <v>#DIV/0!</v>
      </c>
      <c r="F99" s="71">
        <v>0</v>
      </c>
      <c r="G99" s="71">
        <v>0</v>
      </c>
      <c r="H99" s="72">
        <v>0</v>
      </c>
      <c r="I99" s="73">
        <f t="shared" si="0"/>
        <v>0</v>
      </c>
      <c r="J99" s="74">
        <f t="shared" si="0"/>
        <v>0</v>
      </c>
      <c r="K99" s="75" t="e">
        <f t="shared" si="1"/>
        <v>#DIV/0!</v>
      </c>
    </row>
    <row r="100" spans="1:11" ht="29.25" customHeight="1" x14ac:dyDescent="0.25">
      <c r="A100" s="67" t="s">
        <v>200</v>
      </c>
      <c r="B100" s="68" t="s">
        <v>201</v>
      </c>
      <c r="C100" s="69">
        <v>147327.79999999999</v>
      </c>
      <c r="D100" s="69">
        <v>96189.2</v>
      </c>
      <c r="E100" s="70">
        <f t="shared" si="4"/>
        <v>65.289239369623388</v>
      </c>
      <c r="F100" s="71"/>
      <c r="G100" s="71"/>
      <c r="H100" s="72"/>
      <c r="I100" s="73">
        <f t="shared" si="0"/>
        <v>147327.79999999999</v>
      </c>
      <c r="J100" s="74">
        <f t="shared" si="0"/>
        <v>96189.2</v>
      </c>
      <c r="K100" s="75">
        <f t="shared" si="1"/>
        <v>65.289239369623388</v>
      </c>
    </row>
    <row r="101" spans="1:11" ht="38.25" customHeight="1" x14ac:dyDescent="0.25">
      <c r="A101" s="67" t="s">
        <v>202</v>
      </c>
      <c r="B101" s="68" t="s">
        <v>203</v>
      </c>
      <c r="C101" s="69">
        <v>32712.1</v>
      </c>
      <c r="D101" s="69">
        <v>7404.6</v>
      </c>
      <c r="E101" s="70">
        <f t="shared" si="4"/>
        <v>22.635660810525771</v>
      </c>
      <c r="F101" s="71"/>
      <c r="G101" s="71"/>
      <c r="H101" s="72"/>
      <c r="I101" s="73">
        <f>C101+F101</f>
        <v>32712.1</v>
      </c>
      <c r="J101" s="74">
        <f>D101+G101</f>
        <v>7404.6</v>
      </c>
      <c r="K101" s="75">
        <f t="shared" si="1"/>
        <v>22.635660810525771</v>
      </c>
    </row>
    <row r="102" spans="1:11" ht="27" customHeight="1" x14ac:dyDescent="0.25">
      <c r="A102" s="67" t="s">
        <v>204</v>
      </c>
      <c r="B102" s="68" t="s">
        <v>205</v>
      </c>
      <c r="C102" s="69">
        <v>58588.4</v>
      </c>
      <c r="D102" s="69">
        <v>27953.7</v>
      </c>
      <c r="E102" s="70">
        <f t="shared" si="4"/>
        <v>47.71200442408395</v>
      </c>
      <c r="F102" s="71">
        <v>0</v>
      </c>
      <c r="G102" s="71"/>
      <c r="H102" s="72">
        <v>0</v>
      </c>
      <c r="I102" s="73">
        <f t="shared" si="0"/>
        <v>58588.4</v>
      </c>
      <c r="J102" s="74">
        <f>D102+G102</f>
        <v>27953.7</v>
      </c>
      <c r="K102" s="75">
        <f t="shared" si="1"/>
        <v>47.71200442408395</v>
      </c>
    </row>
    <row r="103" spans="1:11" ht="25.5" customHeight="1" x14ac:dyDescent="0.25">
      <c r="A103" s="62" t="s">
        <v>206</v>
      </c>
      <c r="B103" s="63" t="s">
        <v>207</v>
      </c>
      <c r="C103" s="64">
        <f>SUM(C104:C107)</f>
        <v>84268.900000000009</v>
      </c>
      <c r="D103" s="64">
        <f>SUM(D104:D107)</f>
        <v>37625.9</v>
      </c>
      <c r="E103" s="64">
        <f>D103/C103*100</f>
        <v>44.649805562906359</v>
      </c>
      <c r="F103" s="88">
        <f>SUM(F104:F107)</f>
        <v>128691.2</v>
      </c>
      <c r="G103" s="88">
        <f>SUM(G104:G107)</f>
        <v>56873.4</v>
      </c>
      <c r="H103" s="65">
        <f>G103/F103*100</f>
        <v>44.193697781977328</v>
      </c>
      <c r="I103" s="88">
        <f>SUM(I104:I107)</f>
        <v>199760.10000000003</v>
      </c>
      <c r="J103" s="88">
        <f>SUM(J104:J107)</f>
        <v>92555.199999999997</v>
      </c>
      <c r="K103" s="83">
        <f t="shared" si="1"/>
        <v>46.333176645386132</v>
      </c>
    </row>
    <row r="104" spans="1:11" ht="18.75" customHeight="1" x14ac:dyDescent="0.25">
      <c r="A104" s="67" t="s">
        <v>208</v>
      </c>
      <c r="B104" s="68" t="s">
        <v>209</v>
      </c>
      <c r="C104" s="69">
        <v>76289.100000000006</v>
      </c>
      <c r="D104" s="69">
        <v>31392.799999999999</v>
      </c>
      <c r="E104" s="70">
        <f t="shared" si="4"/>
        <v>41.149784176245355</v>
      </c>
      <c r="F104" s="101">
        <v>125278.8</v>
      </c>
      <c r="G104" s="71">
        <v>56569.599999999999</v>
      </c>
      <c r="H104" s="72">
        <f>G104/F104*100</f>
        <v>45.15496636302391</v>
      </c>
      <c r="I104" s="76">
        <f>C104+F104-12482.6</f>
        <v>189085.30000000002</v>
      </c>
      <c r="J104" s="76">
        <f>D104+G104-1712.2</f>
        <v>86250.2</v>
      </c>
      <c r="K104" s="75">
        <f t="shared" si="1"/>
        <v>45.614439620636816</v>
      </c>
    </row>
    <row r="105" spans="1:11" ht="46.5" customHeight="1" x14ac:dyDescent="0.25">
      <c r="A105" s="102" t="s">
        <v>208</v>
      </c>
      <c r="B105" s="103" t="s">
        <v>210</v>
      </c>
      <c r="C105" s="69">
        <f>1095.8+193.4</f>
        <v>1289.2</v>
      </c>
      <c r="D105" s="69">
        <v>1252.4000000000001</v>
      </c>
      <c r="E105" s="70">
        <f t="shared" si="4"/>
        <v>97.145516599441521</v>
      </c>
      <c r="F105" s="71">
        <v>2419.5</v>
      </c>
      <c r="G105" s="71">
        <v>41.8</v>
      </c>
      <c r="H105" s="72">
        <f>G105/F105*100</f>
        <v>1.7276296755528002</v>
      </c>
      <c r="I105" s="76">
        <f>C105+F105-124.5</f>
        <v>3584.2</v>
      </c>
      <c r="J105" s="76">
        <f>D105+G105</f>
        <v>1294.2</v>
      </c>
      <c r="K105" s="75">
        <f>J105/I105*100</f>
        <v>36.108476089503938</v>
      </c>
    </row>
    <row r="106" spans="1:11" ht="18" customHeight="1" x14ac:dyDescent="0.25">
      <c r="A106" s="67" t="s">
        <v>211</v>
      </c>
      <c r="B106" s="68" t="s">
        <v>212</v>
      </c>
      <c r="C106" s="69">
        <v>150</v>
      </c>
      <c r="D106" s="69">
        <v>76.5</v>
      </c>
      <c r="E106" s="70">
        <f t="shared" si="4"/>
        <v>51</v>
      </c>
      <c r="F106" s="71">
        <v>400</v>
      </c>
      <c r="G106" s="71">
        <v>50</v>
      </c>
      <c r="H106" s="72">
        <f>G106/F106*100</f>
        <v>12.5</v>
      </c>
      <c r="I106" s="73">
        <f>C106+F106</f>
        <v>550</v>
      </c>
      <c r="J106" s="74">
        <f>D106+G106</f>
        <v>126.5</v>
      </c>
      <c r="K106" s="75">
        <f t="shared" ref="K106:K133" si="15">J106/I106*100</f>
        <v>23</v>
      </c>
    </row>
    <row r="107" spans="1:11" ht="33.75" customHeight="1" x14ac:dyDescent="0.25">
      <c r="A107" s="67" t="s">
        <v>213</v>
      </c>
      <c r="B107" s="68" t="s">
        <v>214</v>
      </c>
      <c r="C107" s="69">
        <v>6540.6</v>
      </c>
      <c r="D107" s="69">
        <v>4904.2</v>
      </c>
      <c r="E107" s="70">
        <f t="shared" si="4"/>
        <v>74.980888603492019</v>
      </c>
      <c r="F107" s="71">
        <v>592.9</v>
      </c>
      <c r="G107" s="71">
        <v>212</v>
      </c>
      <c r="H107" s="72">
        <f>G107/F107*100</f>
        <v>35.756451340866931</v>
      </c>
      <c r="I107" s="76">
        <f>C107+F107-592.9</f>
        <v>6540.6</v>
      </c>
      <c r="J107" s="76">
        <f>D107+G107-231.9</f>
        <v>4884.3</v>
      </c>
      <c r="K107" s="75">
        <f t="shared" si="15"/>
        <v>74.676635171085209</v>
      </c>
    </row>
    <row r="108" spans="1:11" ht="23.25" customHeight="1" x14ac:dyDescent="0.25">
      <c r="A108" s="62" t="s">
        <v>215</v>
      </c>
      <c r="B108" s="63" t="s">
        <v>216</v>
      </c>
      <c r="C108" s="64">
        <f>SUM(C109:C111)</f>
        <v>26941.200000000001</v>
      </c>
      <c r="D108" s="64">
        <f>SUM(D110:D111)</f>
        <v>1749.6</v>
      </c>
      <c r="E108" s="64">
        <f>SUM(E111:E111)</f>
        <v>12.609957966806778</v>
      </c>
      <c r="F108" s="88">
        <f>F109+F110+F111</f>
        <v>584.5</v>
      </c>
      <c r="G108" s="88">
        <v>0</v>
      </c>
      <c r="H108" s="65"/>
      <c r="I108" s="88">
        <f>I109+I110+I111</f>
        <v>26941.200000000001</v>
      </c>
      <c r="J108" s="88">
        <f>D108+G108</f>
        <v>1749.6</v>
      </c>
      <c r="K108" s="66">
        <f t="shared" si="15"/>
        <v>6.4941427998752843</v>
      </c>
    </row>
    <row r="109" spans="1:11" ht="88.5" customHeight="1" x14ac:dyDescent="0.25">
      <c r="A109" s="82" t="s">
        <v>217</v>
      </c>
      <c r="B109" s="104" t="s">
        <v>218</v>
      </c>
      <c r="C109" s="69">
        <v>800.7</v>
      </c>
      <c r="D109" s="105"/>
      <c r="E109" s="105"/>
      <c r="F109" s="71">
        <v>584.5</v>
      </c>
      <c r="G109" s="74"/>
      <c r="H109" s="71"/>
      <c r="I109" s="73">
        <f>C109+F109-584.5</f>
        <v>800.7</v>
      </c>
      <c r="J109" s="74">
        <f t="shared" ref="I109:J120" si="16">D109+G109</f>
        <v>0</v>
      </c>
      <c r="K109" s="75">
        <f t="shared" si="15"/>
        <v>0</v>
      </c>
    </row>
    <row r="110" spans="1:11" ht="89.25" customHeight="1" x14ac:dyDescent="0.25">
      <c r="A110" s="78" t="s">
        <v>219</v>
      </c>
      <c r="B110" s="103" t="s">
        <v>220</v>
      </c>
      <c r="C110" s="69">
        <v>23832.799999999999</v>
      </c>
      <c r="D110" s="69">
        <v>1458.6</v>
      </c>
      <c r="E110" s="70">
        <f t="shared" si="4"/>
        <v>6.1201369541136588</v>
      </c>
      <c r="F110" s="74"/>
      <c r="G110" s="74"/>
      <c r="H110" s="71"/>
      <c r="I110" s="73">
        <f t="shared" si="16"/>
        <v>23832.799999999999</v>
      </c>
      <c r="J110" s="74">
        <f t="shared" si="16"/>
        <v>1458.6</v>
      </c>
      <c r="K110" s="75">
        <f t="shared" si="15"/>
        <v>6.1201369541136588</v>
      </c>
    </row>
    <row r="111" spans="1:11" ht="65.25" customHeight="1" x14ac:dyDescent="0.25">
      <c r="A111" s="78" t="s">
        <v>219</v>
      </c>
      <c r="B111" s="103" t="s">
        <v>221</v>
      </c>
      <c r="C111" s="69">
        <v>2307.6999999999998</v>
      </c>
      <c r="D111" s="71">
        <v>291</v>
      </c>
      <c r="E111" s="70">
        <f t="shared" si="4"/>
        <v>12.609957966806778</v>
      </c>
      <c r="F111" s="71"/>
      <c r="G111" s="71"/>
      <c r="H111" s="72"/>
      <c r="I111" s="73">
        <f t="shared" si="16"/>
        <v>2307.6999999999998</v>
      </c>
      <c r="J111" s="74">
        <f t="shared" si="16"/>
        <v>291</v>
      </c>
      <c r="K111" s="75">
        <f t="shared" si="15"/>
        <v>12.609957966806778</v>
      </c>
    </row>
    <row r="112" spans="1:11" ht="18.75" customHeight="1" x14ac:dyDescent="0.25">
      <c r="A112" s="62">
        <v>10</v>
      </c>
      <c r="B112" s="63" t="s">
        <v>222</v>
      </c>
      <c r="C112" s="64">
        <f>SUM(C113:C120)</f>
        <v>156541.9</v>
      </c>
      <c r="D112" s="64">
        <f>SUM(D113:D120)</f>
        <v>63788</v>
      </c>
      <c r="E112" s="64">
        <f>D112/C112*100</f>
        <v>40.748195850440041</v>
      </c>
      <c r="F112" s="64">
        <f>SUM(F113:F120)</f>
        <v>860.4</v>
      </c>
      <c r="G112" s="64">
        <f>SUM(G113:G120)</f>
        <v>355.5</v>
      </c>
      <c r="H112" s="65">
        <f>G112/F112*100</f>
        <v>41.317991631799167</v>
      </c>
      <c r="I112" s="64">
        <f>SUM(I113:I120)</f>
        <v>157402.29999999999</v>
      </c>
      <c r="J112" s="64">
        <f>SUM(J113:J120)</f>
        <v>64143.5</v>
      </c>
      <c r="K112" s="66">
        <f t="shared" si="15"/>
        <v>40.751310495462903</v>
      </c>
    </row>
    <row r="113" spans="1:11" ht="22.5" customHeight="1" x14ac:dyDescent="0.25">
      <c r="A113" s="78">
        <v>1001</v>
      </c>
      <c r="B113" s="68" t="s">
        <v>223</v>
      </c>
      <c r="C113" s="69">
        <v>4627.3</v>
      </c>
      <c r="D113" s="69">
        <v>2299.4</v>
      </c>
      <c r="E113" s="70">
        <f t="shared" si="4"/>
        <v>49.692045037062648</v>
      </c>
      <c r="F113" s="71">
        <v>860.4</v>
      </c>
      <c r="G113" s="71">
        <v>355.5</v>
      </c>
      <c r="H113" s="72">
        <f>G113/F113*100</f>
        <v>41.317991631799167</v>
      </c>
      <c r="I113" s="73">
        <f>C113+F113</f>
        <v>5487.7</v>
      </c>
      <c r="J113" s="74">
        <f t="shared" si="16"/>
        <v>2654.9</v>
      </c>
      <c r="K113" s="75">
        <f t="shared" si="15"/>
        <v>48.379102356178365</v>
      </c>
    </row>
    <row r="114" spans="1:11" ht="152.25" customHeight="1" x14ac:dyDescent="0.25">
      <c r="A114" s="78">
        <v>1003</v>
      </c>
      <c r="B114" s="103" t="s">
        <v>224</v>
      </c>
      <c r="C114" s="69">
        <v>3497.9</v>
      </c>
      <c r="D114" s="69">
        <v>2552.9</v>
      </c>
      <c r="E114" s="70">
        <f t="shared" si="4"/>
        <v>72.983790274164491</v>
      </c>
      <c r="F114" s="71">
        <v>0</v>
      </c>
      <c r="G114" s="71">
        <v>0</v>
      </c>
      <c r="H114" s="72">
        <v>0</v>
      </c>
      <c r="I114" s="73">
        <f t="shared" si="16"/>
        <v>3497.9</v>
      </c>
      <c r="J114" s="74">
        <f t="shared" si="16"/>
        <v>2552.9</v>
      </c>
      <c r="K114" s="75">
        <f t="shared" si="15"/>
        <v>72.983790274164491</v>
      </c>
    </row>
    <row r="115" spans="1:11" ht="88.5" hidden="1" customHeight="1" x14ac:dyDescent="0.25">
      <c r="A115" s="78" t="s">
        <v>225</v>
      </c>
      <c r="B115" s="68" t="s">
        <v>226</v>
      </c>
      <c r="C115" s="69"/>
      <c r="D115" s="69"/>
      <c r="E115" s="70" t="e">
        <f t="shared" si="4"/>
        <v>#DIV/0!</v>
      </c>
      <c r="F115" s="71"/>
      <c r="G115" s="71"/>
      <c r="H115" s="72"/>
      <c r="I115" s="73">
        <f t="shared" si="16"/>
        <v>0</v>
      </c>
      <c r="J115" s="74">
        <f t="shared" si="16"/>
        <v>0</v>
      </c>
      <c r="K115" s="75" t="e">
        <f t="shared" si="15"/>
        <v>#DIV/0!</v>
      </c>
    </row>
    <row r="116" spans="1:11" ht="152.25" customHeight="1" x14ac:dyDescent="0.25">
      <c r="A116" s="78">
        <v>1004</v>
      </c>
      <c r="B116" s="68" t="s">
        <v>227</v>
      </c>
      <c r="C116" s="69">
        <v>22262</v>
      </c>
      <c r="D116" s="69">
        <v>6319</v>
      </c>
      <c r="E116" s="70">
        <f t="shared" si="4"/>
        <v>28.384691402389723</v>
      </c>
      <c r="F116" s="71">
        <v>0</v>
      </c>
      <c r="G116" s="71">
        <v>0</v>
      </c>
      <c r="H116" s="72">
        <v>0</v>
      </c>
      <c r="I116" s="73">
        <f t="shared" si="16"/>
        <v>22262</v>
      </c>
      <c r="J116" s="74">
        <f t="shared" si="16"/>
        <v>6319</v>
      </c>
      <c r="K116" s="75">
        <f t="shared" si="15"/>
        <v>28.384691402389723</v>
      </c>
    </row>
    <row r="117" spans="1:11" ht="260.25" customHeight="1" x14ac:dyDescent="0.25">
      <c r="A117" s="78">
        <v>1004</v>
      </c>
      <c r="B117" s="68" t="s">
        <v>228</v>
      </c>
      <c r="C117" s="69">
        <v>77685.7</v>
      </c>
      <c r="D117" s="69">
        <v>27910.3</v>
      </c>
      <c r="E117" s="70">
        <f t="shared" ref="E117:E132" si="17">D117/C117*100</f>
        <v>35.927204105774933</v>
      </c>
      <c r="F117" s="71">
        <v>0</v>
      </c>
      <c r="G117" s="71">
        <v>0</v>
      </c>
      <c r="H117" s="72">
        <v>0</v>
      </c>
      <c r="I117" s="73">
        <f t="shared" si="16"/>
        <v>77685.7</v>
      </c>
      <c r="J117" s="74">
        <f t="shared" si="16"/>
        <v>27910.3</v>
      </c>
      <c r="K117" s="75">
        <f t="shared" si="15"/>
        <v>35.927204105774933</v>
      </c>
    </row>
    <row r="118" spans="1:11" ht="259.5" customHeight="1" x14ac:dyDescent="0.25">
      <c r="A118" s="78" t="s">
        <v>229</v>
      </c>
      <c r="B118" s="68" t="s">
        <v>230</v>
      </c>
      <c r="C118" s="69">
        <v>26516.5</v>
      </c>
      <c r="D118" s="69">
        <v>17603.5</v>
      </c>
      <c r="E118" s="70">
        <f>D118/C118*100</f>
        <v>66.386966605698333</v>
      </c>
      <c r="F118" s="71">
        <v>0</v>
      </c>
      <c r="G118" s="71">
        <v>0</v>
      </c>
      <c r="H118" s="72">
        <v>0</v>
      </c>
      <c r="I118" s="73">
        <f t="shared" si="16"/>
        <v>26516.5</v>
      </c>
      <c r="J118" s="74">
        <f t="shared" si="16"/>
        <v>17603.5</v>
      </c>
      <c r="K118" s="75">
        <f>J118/I118*100</f>
        <v>66.386966605698333</v>
      </c>
    </row>
    <row r="119" spans="1:11" ht="45" customHeight="1" x14ac:dyDescent="0.25">
      <c r="A119" s="78" t="s">
        <v>229</v>
      </c>
      <c r="B119" s="68" t="s">
        <v>231</v>
      </c>
      <c r="C119" s="69">
        <v>1700.5</v>
      </c>
      <c r="D119" s="69"/>
      <c r="E119" s="70">
        <f>D119/C119*100</f>
        <v>0</v>
      </c>
      <c r="F119" s="71"/>
      <c r="G119" s="71"/>
      <c r="H119" s="72"/>
      <c r="I119" s="73">
        <f t="shared" si="16"/>
        <v>1700.5</v>
      </c>
      <c r="J119" s="74">
        <f t="shared" si="16"/>
        <v>0</v>
      </c>
      <c r="K119" s="75">
        <f>J119/I119*100</f>
        <v>0</v>
      </c>
    </row>
    <row r="120" spans="1:11" ht="44.25" customHeight="1" x14ac:dyDescent="0.25">
      <c r="A120" s="78">
        <v>1006</v>
      </c>
      <c r="B120" s="68" t="s">
        <v>232</v>
      </c>
      <c r="C120" s="69">
        <v>20252</v>
      </c>
      <c r="D120" s="69">
        <v>7102.9</v>
      </c>
      <c r="E120" s="70">
        <f t="shared" si="17"/>
        <v>35.072585423661856</v>
      </c>
      <c r="F120" s="71"/>
      <c r="G120" s="71"/>
      <c r="H120" s="72" t="e">
        <f>G120/F120*100</f>
        <v>#DIV/0!</v>
      </c>
      <c r="I120" s="73">
        <f t="shared" si="16"/>
        <v>20252</v>
      </c>
      <c r="J120" s="74">
        <f t="shared" si="16"/>
        <v>7102.9</v>
      </c>
      <c r="K120" s="75">
        <f t="shared" si="15"/>
        <v>35.072585423661856</v>
      </c>
    </row>
    <row r="121" spans="1:11" ht="28.5" customHeight="1" x14ac:dyDescent="0.25">
      <c r="A121" s="95">
        <v>1100</v>
      </c>
      <c r="B121" s="63" t="s">
        <v>233</v>
      </c>
      <c r="C121" s="64">
        <f>SUM(C122:C124)</f>
        <v>101939.9</v>
      </c>
      <c r="D121" s="64">
        <f>SUM(D122:D123)</f>
        <v>54980.5</v>
      </c>
      <c r="E121" s="64">
        <f>D121/C121*100</f>
        <v>53.93422987466144</v>
      </c>
      <c r="F121" s="88">
        <f>F122+F123</f>
        <v>35937.5</v>
      </c>
      <c r="G121" s="88">
        <f>G122+G123</f>
        <v>15845.6</v>
      </c>
      <c r="H121" s="65">
        <f>G121/F121*100</f>
        <v>44.092104347826087</v>
      </c>
      <c r="I121" s="88">
        <f>I122+I123+I124</f>
        <v>137672.9</v>
      </c>
      <c r="J121" s="88">
        <f>SUM(J122:J123)</f>
        <v>70668.100000000006</v>
      </c>
      <c r="K121" s="66">
        <f t="shared" si="15"/>
        <v>51.330436127952559</v>
      </c>
    </row>
    <row r="122" spans="1:11" ht="23.25" customHeight="1" x14ac:dyDescent="0.25">
      <c r="A122" s="78">
        <v>1101</v>
      </c>
      <c r="B122" s="68" t="s">
        <v>234</v>
      </c>
      <c r="C122" s="69">
        <v>101268.4</v>
      </c>
      <c r="D122" s="69">
        <v>54980.5</v>
      </c>
      <c r="E122" s="70">
        <f t="shared" si="17"/>
        <v>54.291862022111538</v>
      </c>
      <c r="F122" s="71">
        <v>35937.5</v>
      </c>
      <c r="G122" s="71">
        <v>15845.6</v>
      </c>
      <c r="H122" s="72">
        <f>G122/F122*100</f>
        <v>44.092104347826087</v>
      </c>
      <c r="I122" s="76">
        <f>C122+F122-204.5</f>
        <v>137001.4</v>
      </c>
      <c r="J122" s="76">
        <f>D122+G122-158</f>
        <v>70668.100000000006</v>
      </c>
      <c r="K122" s="75">
        <f t="shared" si="15"/>
        <v>51.582027628914751</v>
      </c>
    </row>
    <row r="123" spans="1:11" ht="20.25" customHeight="1" x14ac:dyDescent="0.25">
      <c r="A123" s="78">
        <v>1102</v>
      </c>
      <c r="B123" s="68" t="s">
        <v>235</v>
      </c>
      <c r="C123" s="69">
        <v>165</v>
      </c>
      <c r="D123" s="69"/>
      <c r="E123" s="70">
        <f t="shared" si="17"/>
        <v>0</v>
      </c>
      <c r="F123" s="71"/>
      <c r="G123" s="71">
        <v>0</v>
      </c>
      <c r="H123" s="72"/>
      <c r="I123" s="73">
        <f>C123+F123</f>
        <v>165</v>
      </c>
      <c r="J123" s="74">
        <f>D123+G123</f>
        <v>0</v>
      </c>
      <c r="K123" s="75">
        <f t="shared" si="15"/>
        <v>0</v>
      </c>
    </row>
    <row r="124" spans="1:11" ht="19.5" customHeight="1" x14ac:dyDescent="0.25">
      <c r="A124" s="78" t="s">
        <v>236</v>
      </c>
      <c r="B124" s="68" t="s">
        <v>237</v>
      </c>
      <c r="C124" s="69">
        <v>506.5</v>
      </c>
      <c r="D124" s="69"/>
      <c r="E124" s="70">
        <f t="shared" si="17"/>
        <v>0</v>
      </c>
      <c r="F124" s="71"/>
      <c r="G124" s="71"/>
      <c r="H124" s="72"/>
      <c r="I124" s="73">
        <f>C124+F124</f>
        <v>506.5</v>
      </c>
      <c r="J124" s="74">
        <f>D124+G124</f>
        <v>0</v>
      </c>
      <c r="K124" s="75">
        <f t="shared" si="15"/>
        <v>0</v>
      </c>
    </row>
    <row r="125" spans="1:11" ht="29.25" customHeight="1" x14ac:dyDescent="0.25">
      <c r="A125" s="95">
        <v>1200</v>
      </c>
      <c r="B125" s="63" t="s">
        <v>238</v>
      </c>
      <c r="C125" s="64">
        <f>SUM(C126:C126)</f>
        <v>6855</v>
      </c>
      <c r="D125" s="64">
        <f>SUM(D126:D126)</f>
        <v>3550.3</v>
      </c>
      <c r="E125" s="80">
        <f>D125/C125*100</f>
        <v>51.791393143690748</v>
      </c>
      <c r="F125" s="64"/>
      <c r="G125" s="64"/>
      <c r="H125" s="65"/>
      <c r="I125" s="64">
        <f t="shared" ref="I125:J128" si="18">C125+F125</f>
        <v>6855</v>
      </c>
      <c r="J125" s="64">
        <f t="shared" si="18"/>
        <v>3550.3</v>
      </c>
      <c r="K125" s="106">
        <f t="shared" si="15"/>
        <v>51.791393143690748</v>
      </c>
    </row>
    <row r="126" spans="1:11" ht="32.25" customHeight="1" x14ac:dyDescent="0.25">
      <c r="A126" s="78" t="s">
        <v>239</v>
      </c>
      <c r="B126" s="68" t="s">
        <v>240</v>
      </c>
      <c r="C126" s="69">
        <v>6855</v>
      </c>
      <c r="D126" s="69">
        <v>3550.3</v>
      </c>
      <c r="E126" s="70">
        <f>D126/C126*100</f>
        <v>51.791393143690748</v>
      </c>
      <c r="F126" s="71"/>
      <c r="G126" s="71"/>
      <c r="H126" s="72"/>
      <c r="I126" s="73">
        <f t="shared" si="18"/>
        <v>6855</v>
      </c>
      <c r="J126" s="74">
        <f t="shared" si="18"/>
        <v>3550.3</v>
      </c>
      <c r="K126" s="75">
        <f>J126/I126*100</f>
        <v>51.791393143690748</v>
      </c>
    </row>
    <row r="127" spans="1:11" ht="57" customHeight="1" x14ac:dyDescent="0.25">
      <c r="A127" s="95">
        <v>1300</v>
      </c>
      <c r="B127" s="63" t="s">
        <v>241</v>
      </c>
      <c r="C127" s="64">
        <f t="shared" ref="C127:H127" si="19">C128</f>
        <v>30</v>
      </c>
      <c r="D127" s="64">
        <f t="shared" si="19"/>
        <v>5.3</v>
      </c>
      <c r="E127" s="64">
        <f t="shared" si="19"/>
        <v>17.666666666666668</v>
      </c>
      <c r="F127" s="64">
        <f t="shared" si="19"/>
        <v>0</v>
      </c>
      <c r="G127" s="64">
        <f t="shared" si="19"/>
        <v>0</v>
      </c>
      <c r="H127" s="80">
        <f t="shared" si="19"/>
        <v>0</v>
      </c>
      <c r="I127" s="64">
        <f t="shared" si="18"/>
        <v>30</v>
      </c>
      <c r="J127" s="64">
        <f t="shared" si="18"/>
        <v>5.3</v>
      </c>
      <c r="K127" s="106">
        <f t="shared" si="15"/>
        <v>17.666666666666668</v>
      </c>
    </row>
    <row r="128" spans="1:11" ht="53.25" customHeight="1" x14ac:dyDescent="0.25">
      <c r="A128" s="78">
        <v>1301</v>
      </c>
      <c r="B128" s="68" t="s">
        <v>242</v>
      </c>
      <c r="C128" s="69">
        <v>30</v>
      </c>
      <c r="D128" s="69">
        <v>5.3</v>
      </c>
      <c r="E128" s="70">
        <f t="shared" si="17"/>
        <v>17.666666666666668</v>
      </c>
      <c r="F128" s="71"/>
      <c r="G128" s="71">
        <v>0</v>
      </c>
      <c r="H128" s="72">
        <v>0</v>
      </c>
      <c r="I128" s="64">
        <f t="shared" si="18"/>
        <v>30</v>
      </c>
      <c r="J128" s="74">
        <f t="shared" si="18"/>
        <v>5.3</v>
      </c>
      <c r="K128" s="75">
        <f t="shared" si="15"/>
        <v>17.666666666666668</v>
      </c>
    </row>
    <row r="129" spans="1:11" ht="21" customHeight="1" x14ac:dyDescent="0.25">
      <c r="A129" s="95">
        <v>1400</v>
      </c>
      <c r="B129" s="63" t="s">
        <v>243</v>
      </c>
      <c r="C129" s="64">
        <f>SUM(C130:C132)</f>
        <v>304465</v>
      </c>
      <c r="D129" s="64">
        <f>SUM(D130:D132)</f>
        <v>160826.30000000002</v>
      </c>
      <c r="E129" s="64">
        <f>D129/C129*100</f>
        <v>52.822590445535624</v>
      </c>
      <c r="F129" s="88">
        <f>F130+F131+F132</f>
        <v>0</v>
      </c>
      <c r="G129" s="88">
        <f>SUM(G130:G132)</f>
        <v>0</v>
      </c>
      <c r="H129" s="88"/>
      <c r="I129" s="64"/>
      <c r="J129" s="88">
        <v>0</v>
      </c>
      <c r="K129" s="66">
        <v>0</v>
      </c>
    </row>
    <row r="130" spans="1:11" ht="75" customHeight="1" x14ac:dyDescent="0.25">
      <c r="A130" s="78">
        <v>1401</v>
      </c>
      <c r="B130" s="68" t="s">
        <v>244</v>
      </c>
      <c r="C130" s="69">
        <v>133766.39999999999</v>
      </c>
      <c r="D130" s="69">
        <v>66883.3</v>
      </c>
      <c r="E130" s="70">
        <f t="shared" si="17"/>
        <v>50.000074757188649</v>
      </c>
      <c r="F130" s="71">
        <v>0</v>
      </c>
      <c r="G130" s="71">
        <v>0</v>
      </c>
      <c r="H130" s="72">
        <v>0</v>
      </c>
      <c r="I130" s="64">
        <f>C130+F130-133766.4</f>
        <v>0</v>
      </c>
      <c r="J130" s="76">
        <f>D130+G130-66883.3</f>
        <v>0</v>
      </c>
      <c r="K130" s="75">
        <v>0</v>
      </c>
    </row>
    <row r="131" spans="1:11" ht="16.5" customHeight="1" x14ac:dyDescent="0.25">
      <c r="A131" s="78">
        <v>1402</v>
      </c>
      <c r="B131" s="68" t="s">
        <v>245</v>
      </c>
      <c r="C131" s="69">
        <v>168333.6</v>
      </c>
      <c r="D131" s="69">
        <v>93657.600000000006</v>
      </c>
      <c r="E131" s="70">
        <f t="shared" si="17"/>
        <v>55.638090078273152</v>
      </c>
      <c r="F131" s="71">
        <v>0</v>
      </c>
      <c r="G131" s="71">
        <v>0</v>
      </c>
      <c r="H131" s="72">
        <v>0</v>
      </c>
      <c r="I131" s="64">
        <f>C131+F131-168333.6</f>
        <v>0</v>
      </c>
      <c r="J131" s="76">
        <f>D131+G131-93657.6</f>
        <v>0</v>
      </c>
      <c r="K131" s="75">
        <v>0</v>
      </c>
    </row>
    <row r="132" spans="1:11" ht="31.5" customHeight="1" x14ac:dyDescent="0.25">
      <c r="A132" s="78">
        <v>1403</v>
      </c>
      <c r="B132" s="68" t="s">
        <v>246</v>
      </c>
      <c r="C132" s="69">
        <v>2365</v>
      </c>
      <c r="D132" s="69">
        <v>285.39999999999998</v>
      </c>
      <c r="E132" s="70">
        <f t="shared" si="17"/>
        <v>12.067653276955602</v>
      </c>
      <c r="F132" s="71">
        <v>0</v>
      </c>
      <c r="G132" s="71">
        <v>0</v>
      </c>
      <c r="H132" s="72">
        <v>0</v>
      </c>
      <c r="I132" s="64">
        <v>2365</v>
      </c>
      <c r="J132" s="76">
        <f>D132+G132-285.4</f>
        <v>0</v>
      </c>
      <c r="K132" s="75">
        <v>0</v>
      </c>
    </row>
    <row r="133" spans="1:11" ht="15.75" thickBot="1" x14ac:dyDescent="0.3">
      <c r="A133" s="158" t="s">
        <v>247</v>
      </c>
      <c r="B133" s="159"/>
      <c r="C133" s="107">
        <f>C9+C18+C20+C25+C50+C90+C92+C103+C108+C112+C121+C125+C127+C129</f>
        <v>4675191.2</v>
      </c>
      <c r="D133" s="107">
        <f>D129+D127+D125+D121+D112+D108+D103+D92+D90+D50+D25+D20+D18+D9</f>
        <v>2027409.4</v>
      </c>
      <c r="E133" s="107">
        <f>D133/C133*100</f>
        <v>43.365272419232817</v>
      </c>
      <c r="F133" s="107">
        <f>F9+F18+F20+F25+F50+F90+F92+F103+F108+F112+F121+F125+F127+F129</f>
        <v>780006.09999999986</v>
      </c>
      <c r="G133" s="107">
        <f>G129+G127+G125+G112+G108+G103+G92+G50+G25+G21+G18+G9+G20+G121+G90</f>
        <v>286226.39999999997</v>
      </c>
      <c r="H133" s="108">
        <f>G133/F133*100</f>
        <v>36.695405330804462</v>
      </c>
      <c r="I133" s="107">
        <f>I129+I127+I125+I121+I112+I108+I103+I92+I90+I50+I25+I20+I18+I9</f>
        <v>4889796</v>
      </c>
      <c r="J133" s="107">
        <f>J129+J127+J125+J121+J112+J108+J103+J92+J90+J50+J25+J20+J18+J9</f>
        <v>2111767.1</v>
      </c>
      <c r="K133" s="109">
        <f t="shared" si="15"/>
        <v>43.187222943452042</v>
      </c>
    </row>
    <row r="134" spans="1:11" x14ac:dyDescent="0.25">
      <c r="A134" s="110"/>
      <c r="B134" s="111"/>
      <c r="C134" s="112"/>
      <c r="D134" s="55"/>
      <c r="E134" s="113"/>
      <c r="F134" s="57"/>
      <c r="G134" s="57"/>
      <c r="H134" s="58"/>
      <c r="I134" s="60"/>
      <c r="J134" s="60"/>
      <c r="K134" s="61"/>
    </row>
    <row r="135" spans="1:11" x14ac:dyDescent="0.25">
      <c r="A135" s="114"/>
      <c r="B135" s="115"/>
      <c r="C135" s="116"/>
      <c r="D135" s="116"/>
      <c r="E135" s="117"/>
      <c r="F135" s="116"/>
      <c r="G135" s="116"/>
      <c r="H135" s="117"/>
      <c r="I135" s="117"/>
      <c r="J135" s="117"/>
      <c r="K135" s="117"/>
    </row>
    <row r="136" spans="1:11" x14ac:dyDescent="0.25">
      <c r="A136" s="114"/>
      <c r="B136" s="115"/>
      <c r="C136" s="118"/>
      <c r="D136" s="118"/>
      <c r="E136" s="113"/>
      <c r="F136" s="57"/>
      <c r="G136" s="57"/>
      <c r="H136" s="58"/>
      <c r="I136" s="59"/>
      <c r="J136" s="60"/>
      <c r="K136" s="61"/>
    </row>
    <row r="137" spans="1:11" x14ac:dyDescent="0.25">
      <c r="A137" s="155" t="s">
        <v>248</v>
      </c>
      <c r="B137" s="155"/>
      <c r="C137" s="155"/>
      <c r="D137" s="119"/>
      <c r="E137" s="120"/>
      <c r="F137" s="119"/>
      <c r="G137" s="57"/>
      <c r="H137" s="58"/>
      <c r="I137" s="61"/>
      <c r="J137" s="60"/>
      <c r="K137" s="61"/>
    </row>
    <row r="138" spans="1:11" x14ac:dyDescent="0.25">
      <c r="A138" s="155" t="s">
        <v>249</v>
      </c>
      <c r="B138" s="155"/>
      <c r="C138" s="155"/>
      <c r="D138" s="121"/>
      <c r="E138" s="156" t="s">
        <v>250</v>
      </c>
      <c r="F138" s="156"/>
      <c r="G138" s="57"/>
      <c r="H138" s="58"/>
      <c r="I138" s="59"/>
      <c r="J138" s="60"/>
      <c r="K138" s="61"/>
    </row>
    <row r="139" spans="1:11" x14ac:dyDescent="0.25">
      <c r="A139" s="122"/>
      <c r="B139" s="123"/>
      <c r="C139" s="124"/>
      <c r="D139" s="125"/>
      <c r="E139" s="126"/>
      <c r="F139" s="127"/>
      <c r="G139" s="57"/>
      <c r="H139" s="58"/>
      <c r="I139" s="59"/>
      <c r="J139" s="60"/>
      <c r="K139" s="61"/>
    </row>
    <row r="140" spans="1:11" x14ac:dyDescent="0.25">
      <c r="A140" s="155" t="s">
        <v>251</v>
      </c>
      <c r="B140" s="155"/>
      <c r="C140" s="155"/>
      <c r="D140" s="128"/>
      <c r="E140" s="156" t="s">
        <v>252</v>
      </c>
      <c r="F140" s="156"/>
      <c r="G140" s="57"/>
      <c r="H140" s="58"/>
      <c r="I140" s="59"/>
      <c r="J140" s="60"/>
      <c r="K140" s="61"/>
    </row>
    <row r="141" spans="1:11" x14ac:dyDescent="0.25">
      <c r="A141" s="122"/>
      <c r="B141" s="129"/>
      <c r="C141" s="130"/>
      <c r="D141" s="131"/>
      <c r="E141" s="126"/>
      <c r="F141" s="127"/>
      <c r="G141" s="57"/>
      <c r="H141" s="58"/>
      <c r="I141" s="59"/>
      <c r="J141" s="60"/>
      <c r="K141" s="61"/>
    </row>
    <row r="142" spans="1:11" x14ac:dyDescent="0.25">
      <c r="A142" s="155" t="s">
        <v>253</v>
      </c>
      <c r="B142" s="155"/>
      <c r="C142" s="155"/>
      <c r="D142" s="128"/>
      <c r="E142" s="156" t="s">
        <v>254</v>
      </c>
      <c r="F142" s="156"/>
      <c r="G142" s="57"/>
      <c r="H142" s="58"/>
      <c r="I142" s="59"/>
      <c r="J142" s="60"/>
      <c r="K142" s="61"/>
    </row>
    <row r="143" spans="1:11" x14ac:dyDescent="0.25">
      <c r="A143" s="132"/>
      <c r="B143" s="133"/>
      <c r="C143" s="134"/>
      <c r="D143" s="119"/>
      <c r="E143" s="135"/>
      <c r="F143" s="119"/>
      <c r="G143" s="57"/>
      <c r="H143" s="58"/>
      <c r="I143" s="61"/>
      <c r="J143" s="60"/>
      <c r="K143" s="61"/>
    </row>
    <row r="144" spans="1:11" x14ac:dyDescent="0.25">
      <c r="A144" s="136"/>
      <c r="B144" s="136"/>
      <c r="C144" s="137" t="s">
        <v>255</v>
      </c>
      <c r="D144" s="138"/>
      <c r="E144" s="139" t="s">
        <v>256</v>
      </c>
      <c r="F144" s="140"/>
      <c r="G144" s="141"/>
      <c r="I144" t="s">
        <v>257</v>
      </c>
      <c r="J144" s="141"/>
    </row>
  </sheetData>
  <mergeCells count="35"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J20:J21"/>
    <mergeCell ref="K20:K21"/>
    <mergeCell ref="A133:B133"/>
    <mergeCell ref="A20:A21"/>
    <mergeCell ref="B20:B21"/>
    <mergeCell ref="C20:C21"/>
    <mergeCell ref="D20:D21"/>
    <mergeCell ref="E20:E21"/>
    <mergeCell ref="F20:F21"/>
    <mergeCell ref="A142:C142"/>
    <mergeCell ref="E142:F142"/>
    <mergeCell ref="G20:G21"/>
    <mergeCell ref="H20:H21"/>
    <mergeCell ref="I20:I21"/>
    <mergeCell ref="A137:C137"/>
    <mergeCell ref="A138:C138"/>
    <mergeCell ref="E138:F138"/>
    <mergeCell ref="A140:C140"/>
    <mergeCell ref="E140:F1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2020-12-16T11:08:39Z</dcterms:modified>
</cp:coreProperties>
</file>