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432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<sst xmlns="http://schemas.openxmlformats.org/spreadsheetml/2006/main" count="727" uniqueCount="286">
  <si>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</si>
  <si>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</si>
  <si>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</si>
  <si>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</si>
  <si>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</si>
  <si>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</si>
  <si>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</si>
  <si>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</si>
  <si>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</si>
  <si>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</si>
  <si>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</si>
  <si>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</si>
  <si>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</si>
  <si>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</si>
  <si>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</si>
  <si>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</si>
  <si>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</si>
  <si>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</si>
  <si>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</si>
  <si>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</si>
  <si>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</si>
  <si>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</si>
  <si>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</si>
  <si>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</si>
  <si>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</si>
  <si>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</si>
  <si>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</si>
  <si>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</si>
  <si>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</si>
  <si>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</si>
  <si>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</si>
  <si>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</si>
  <si>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</si>
  <si>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</si>
  <si>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</si>
  <si>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</si>
  <si>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</si>
  <si>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</si>
  <si>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</si>
  <si>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</si>
  <si>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</si>
  <si>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</si>
  <si>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</si>
  <si>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</si>
  <si>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</si>
  <si>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</si>
  <si>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</si>
  <si>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</si>
  <si>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</si>
  <si>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</si>
  <si>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</si>
  <si>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</si>
  <si>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</si>
  <si>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</si>
  <si>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</si>
  <si>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</si>
  <si>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</si>
  <si>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</si>
  <si>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</si>
  <si>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</si>
  <si>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</si>
  <si>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</si>
  <si>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</si>
  <si>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</si>
  <si>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</si>
  <si>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</si>
  <si>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</si>
  <si>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</si>
  <si>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</si>
  <si>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 xml:space="preserve">% исп-ия к уточн. плану на 2021 год </t>
  </si>
  <si>
    <t xml:space="preserve">% исп-ия к первонач. плану на 2021 год </t>
  </si>
  <si>
    <t>00010102000010000110</t>
  </si>
  <si>
    <t>Налог на доходы физических лиц</t>
  </si>
  <si>
    <t>Первонач. план на 2021 год</t>
  </si>
  <si>
    <t>Уточн. план на 2021 год</t>
  </si>
  <si>
    <t>Отчет об исполнении консолидированного бюджета Октябрьского района по состоянию на 01.12.2021</t>
  </si>
  <si>
    <t>Исполнение на 01.12.2021</t>
  </si>
  <si>
    <t>Отчет  об  исполнении  консолидированного  бюджета  района  по  расходам на 1 декабря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</si>
  <si>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</si>
  <si>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</si>
  <si>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</si>
  <si>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</si>
  <si>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</si>
  <si>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</si>
  <si>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01.12.2021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</si>
  <si>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</si>
  <si>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</si>
  <si>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</si>
  <si>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</si>
  <si>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01.12.2021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</si>
  <si>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</si>
  <si>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</si>
  <si>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</si>
  <si>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</si>
  <si>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</si>
  <si>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</si>
  <si>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</si>
  <si>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</si>
  <si>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</si>
  <si>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</si>
  <si>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</si>
  <si>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</si>
  <si>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</si>
  <si>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</si>
  <si>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</si>
  <si>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</si>
  <si>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</si>
  <si>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</si>
  <si>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</si>
  <si>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</si>
  <si>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</si>
  <si>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</si>
  <si>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</si>
  <si>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</si>
  <si>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</si>
  <si>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</si>
  <si>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</si>
  <si>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</si>
  <si>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</si>
  <si>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</si>
  <si>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</si>
  <si>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</si>
  <si>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</si>
  <si>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</si>
  <si>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</si>
  <si>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</si>
  <si>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</si>
  <si>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</si>
  <si>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</si>
  <si>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</si>
  <si>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</si>
  <si>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0120199990 -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</si>
  <si>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</si>
  <si>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</si>
  <si>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</si>
  <si>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</si>
  <si>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</si>
  <si>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</si>
  <si>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</si>
  <si>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</si>
  <si>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</si>
  <si>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</si>
  <si>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</si>
  <si>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</si>
  <si>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</si>
  <si>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</si>
  <si>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</si>
  <si>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</si>
  <si>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</si>
  <si>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</si>
  <si>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</si>
  <si>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</si>
  <si>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</si>
  <si>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</si>
  <si>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</si>
  <si>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</si>
  <si>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</si>
  <si>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</si>
  <si>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</si>
  <si>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</si>
  <si>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</si>
  <si>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</si>
  <si>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</si>
  <si>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</si>
  <si>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</si>
  <si>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</si>
  <si>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</si>
  <si>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</si>
  <si>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</si>
  <si>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</si>
  <si>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</si>
  <si>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</si>
  <si>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</si>
  <si>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</si>
  <si>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1030189102, 1030142120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</si>
  <si>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</si>
  <si>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</si>
  <si>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</si>
  <si>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</si>
  <si>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</si>
  <si>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</si>
  <si>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</si>
  <si>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10101S2591)(4060082591,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</si>
  <si>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</si>
  <si>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</si>
  <si>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</si>
  <si>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 1010199990) (0210189101, 4060089101 поселения)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</si>
  <si>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</si>
  <si>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</si>
  <si>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Строительство и реконструкция объектов муниципальной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</si>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</sst>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0" xfId="0" applyNumberFormat="1" applyFont="1" applyFill="1" applyBorder="1" applyAlignment="1">
      <alignment horizontal="right" vertical="top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NumberFormat="1" applyFont="1" applyAlignment="1">
      <alignment horizontal="left" vertical="center" wrapText="1"/>
      <protection/>
    </xf>
    <xf numFmtId="181" fontId="68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Border="1" applyAlignment="1">
      <alignment horizontal="center" vertical="center" wrapText="1"/>
      <protection/>
    </xf>
    <xf numFmtId="181" fontId="10" fillId="0" borderId="0" xfId="54" applyNumberFormat="1" applyFont="1" applyFill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34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NumberFormat="1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Fill="1" applyBorder="1" applyAlignment="1" quotePrefix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Fill="1" applyBorder="1" applyAlignment="1">
      <alignment horizontal="center" vertical="center" wrapText="1"/>
      <protection/>
    </xf>
    <xf numFmtId="181" fontId="69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0" fontId="12" fillId="36" borderId="13" xfId="54" applyNumberFormat="1" applyFont="1" applyFill="1" applyBorder="1" applyAlignment="1">
      <alignment horizontal="left" vertical="center" wrapText="1"/>
      <protection/>
    </xf>
    <xf numFmtId="0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24" fillId="0" borderId="13" xfId="54" applyNumberFormat="1" applyFont="1" applyFill="1" applyBorder="1" applyAlignment="1">
      <alignment horizontal="left" vertical="center" wrapText="1"/>
      <protection/>
    </xf>
    <xf numFmtId="0" fontId="13" fillId="33" borderId="13" xfId="53" applyNumberFormat="1" applyFont="1" applyFill="1" applyBorder="1" applyAlignment="1" applyProtection="1">
      <alignment horizontal="left" vertical="center" wrapText="1"/>
      <protection hidden="1"/>
    </xf>
    <xf numFmtId="2" fontId="14" fillId="0" borderId="19" xfId="0" applyNumberFormat="1" applyFont="1" applyFill="1" applyBorder="1" applyAlignment="1">
      <alignment horizontal="center" vertical="center" wrapText="1"/>
    </xf>
    <xf numFmtId="49" fontId="13" fillId="0" borderId="18" xfId="54" applyNumberFormat="1" applyFont="1" applyFill="1" applyBorder="1" applyAlignment="1">
      <alignment horizontal="center" vertical="center" wrapText="1"/>
      <protection/>
    </xf>
    <xf numFmtId="0" fontId="13" fillId="0" borderId="13" xfId="54" applyNumberFormat="1" applyFont="1" applyFill="1" applyBorder="1" applyAlignment="1">
      <alignment horizontal="left" vertical="center" wrapText="1"/>
      <protection/>
    </xf>
    <xf numFmtId="0" fontId="12" fillId="33" borderId="13" xfId="54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Fill="1" applyBorder="1" applyAlignment="1">
      <alignment horizontal="center" vertical="center" wrapText="1"/>
    </xf>
    <xf numFmtId="49" fontId="20" fillId="34" borderId="18" xfId="54" applyNumberFormat="1" applyFont="1" applyFill="1" applyBorder="1" applyAlignment="1">
      <alignment horizontal="center" vertical="center" wrapText="1"/>
      <protection/>
    </xf>
    <xf numFmtId="0" fontId="20" fillId="34" borderId="13" xfId="0" applyNumberFormat="1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left" vertical="center" wrapText="1"/>
      <protection/>
    </xf>
    <xf numFmtId="182" fontId="68" fillId="33" borderId="0" xfId="54" applyNumberFormat="1" applyFont="1" applyFill="1" applyBorder="1" applyAlignment="1">
      <alignment horizontal="center" vertical="center" wrapText="1"/>
      <protection/>
    </xf>
    <xf numFmtId="181" fontId="11" fillId="0" borderId="0" xfId="54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81" fontId="68" fillId="5" borderId="0" xfId="0" applyNumberFormat="1" applyFont="1" applyFill="1" applyBorder="1" applyAlignment="1">
      <alignment horizontal="center" vertical="center" wrapText="1"/>
    </xf>
    <xf numFmtId="181" fontId="10" fillId="5" borderId="0" xfId="0" applyNumberFormat="1" applyFont="1" applyFill="1" applyBorder="1" applyAlignment="1">
      <alignment horizontal="center" vertical="center" wrapText="1"/>
    </xf>
    <xf numFmtId="181" fontId="11" fillId="5" borderId="0" xfId="54" applyNumberFormat="1" applyFont="1" applyFill="1" applyBorder="1" applyAlignment="1">
      <alignment horizontal="center" vertical="center" wrapText="1"/>
      <protection/>
    </xf>
    <xf numFmtId="181" fontId="10" fillId="5" borderId="0" xfId="0" applyNumberFormat="1" applyFont="1" applyFill="1" applyAlignment="1">
      <alignment horizontal="center" vertical="center" wrapText="1"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54" applyNumberFormat="1" applyFont="1" applyFill="1" applyBorder="1" applyAlignment="1">
      <alignment horizontal="left" vertical="center" wrapText="1"/>
      <protection/>
    </xf>
    <xf numFmtId="181" fontId="70" fillId="33" borderId="0" xfId="54" applyNumberFormat="1" applyFont="1" applyFill="1" applyBorder="1" applyAlignment="1">
      <alignment horizontal="center" vertical="center" wrapText="1"/>
      <protection/>
    </xf>
    <xf numFmtId="181" fontId="26" fillId="33" borderId="0" xfId="54" applyNumberFormat="1" applyFont="1" applyFill="1" applyBorder="1" applyAlignment="1">
      <alignment horizontal="center" vertical="center" wrapText="1"/>
      <protection/>
    </xf>
    <xf numFmtId="181" fontId="26" fillId="0" borderId="0" xfId="0" applyNumberFormat="1" applyFont="1" applyFill="1" applyBorder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81" fontId="70" fillId="33" borderId="0" xfId="0" applyNumberFormat="1" applyFont="1" applyFill="1" applyBorder="1" applyAlignment="1">
      <alignment horizontal="center" vertical="center" wrapText="1"/>
    </xf>
    <xf numFmtId="181" fontId="26" fillId="33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81" fontId="70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4" fillId="0" borderId="0" xfId="54" applyNumberFormat="1" applyFont="1" applyFill="1" applyBorder="1" applyAlignment="1">
      <alignment horizontal="right" vertical="center" wrapText="1"/>
      <protection/>
    </xf>
    <xf numFmtId="181" fontId="26" fillId="0" borderId="0" xfId="54" applyNumberFormat="1" applyFont="1" applyFill="1" applyBorder="1" applyAlignment="1">
      <alignment horizontal="left" vertical="center" wrapText="1"/>
      <protection/>
    </xf>
    <xf numFmtId="181" fontId="15" fillId="5" borderId="13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19" xfId="54" applyNumberFormat="1" applyFont="1" applyBorder="1" applyAlignment="1">
      <alignment horizontal="center" vertical="center" wrapText="1"/>
      <protection/>
    </xf>
    <xf numFmtId="181" fontId="1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34" borderId="24" xfId="54" applyNumberFormat="1" applyFont="1" applyFill="1" applyBorder="1" applyAlignment="1">
      <alignment horizontal="center" vertical="center" wrapText="1"/>
      <protection/>
    </xf>
    <xf numFmtId="0" fontId="25" fillId="34" borderId="20" xfId="54" applyNumberFormat="1" applyFont="1" applyFill="1" applyBorder="1" applyAlignment="1">
      <alignment horizontal="center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13" xfId="54" applyNumberFormat="1" applyFont="1" applyFill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0" fontId="8" fillId="0" borderId="0" xfId="54" applyNumberFormat="1" applyFont="1" applyAlignment="1">
      <alignment horizontal="center" vertical="center" wrapText="1"/>
      <protection/>
    </xf>
    <xf numFmtId="49" fontId="12" fillId="0" borderId="25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26" xfId="54" applyNumberFormat="1" applyFont="1" applyBorder="1" applyAlignment="1">
      <alignment horizontal="center" vertical="center" wrapText="1"/>
      <protection/>
    </xf>
    <xf numFmtId="0" fontId="12" fillId="0" borderId="13" xfId="54" applyNumberFormat="1" applyFont="1" applyBorder="1" applyAlignment="1">
      <alignment horizontal="center" vertical="center" wrapText="1"/>
      <protection/>
    </xf>
    <xf numFmtId="181" fontId="13" fillId="0" borderId="26" xfId="54" applyNumberFormat="1" applyFont="1" applyFill="1" applyBorder="1" applyAlignment="1">
      <alignment horizontal="center" vertical="center" wrapText="1"/>
      <protection/>
    </xf>
    <xf numFmtId="181" fontId="13" fillId="0" borderId="26" xfId="0" applyNumberFormat="1" applyFont="1" applyBorder="1" applyAlignment="1">
      <alignment horizontal="center" vertical="center" wrapText="1"/>
    </xf>
    <xf numFmtId="181" fontId="14" fillId="0" borderId="27" xfId="0" applyNumberFormat="1" applyFont="1" applyFill="1" applyBorder="1" applyAlignment="1">
      <alignment horizontal="center" vertical="center" wrapText="1"/>
    </xf>
    <xf numFmtId="181" fontId="14" fillId="0" borderId="28" xfId="0" applyNumberFormat="1" applyFont="1" applyFill="1" applyBorder="1" applyAlignment="1">
      <alignment horizontal="center" vertical="center" wrapText="1"/>
    </xf>
    <xf numFmtId="181" fontId="14" fillId="0" borderId="29" xfId="0" applyNumberFormat="1" applyFont="1" applyFill="1" applyBorder="1" applyAlignment="1">
      <alignment horizontal="center" vertical="center" wrapText="1"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181" fontId="19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6" sqref="L16"/>
    </sheetView>
  </sheetViews>
  <sheetFormatPr defaultColWidth="9.125" defaultRowHeight="12.75"/>
  <cols>
    <col min="1" max="1" width="21.375" style="1" customWidth="1"/>
    <col min="2" max="2" width="6.625" style="1" hidden="1" customWidth="1"/>
    <col min="3" max="3" width="50.50390625" style="1" customWidth="1"/>
    <col min="4" max="4" width="11.125" style="1" customWidth="1"/>
    <col min="5" max="6" width="11.00390625" style="1" customWidth="1"/>
    <col min="7" max="7" width="9.625" style="1" customWidth="1"/>
    <col min="8" max="8" width="10.50390625" style="1" customWidth="1"/>
    <col min="9" max="16384" width="9.125" style="1" customWidth="1"/>
  </cols>
  <sheetData>
    <row r="1" spans="1:8" ht="12.75">
      <c r="A1" s="184" t="s">
        <v>75</v>
      </c>
      <c r="B1" s="184"/>
      <c r="C1" s="184"/>
      <c r="D1" s="184"/>
      <c r="E1" s="184"/>
      <c r="F1" s="184"/>
      <c r="G1" s="184"/>
      <c r="H1" s="184"/>
    </row>
    <row r="2" spans="1:6" ht="9.75" customHeight="1">
      <c r="A2" s="185"/>
      <c r="B2" s="185"/>
      <c r="C2" s="185"/>
      <c r="D2" s="185"/>
      <c r="E2" s="185"/>
      <c r="F2" s="185"/>
    </row>
    <row r="3" spans="1:6" ht="14.25" customHeight="1">
      <c r="A3" s="44"/>
      <c r="B3" s="44"/>
      <c r="C3" s="45"/>
      <c r="D3" s="45"/>
      <c r="E3" s="45"/>
      <c r="F3" s="46" t="s">
        <v>64</v>
      </c>
    </row>
    <row r="4" spans="1:8" ht="12.75" customHeight="1">
      <c r="A4" s="47" t="s">
        <v>39</v>
      </c>
      <c r="B4" s="47"/>
      <c r="C4" s="48"/>
      <c r="D4" s="178" t="s">
        <v>73</v>
      </c>
      <c r="E4" s="178" t="s">
        <v>74</v>
      </c>
      <c r="F4" s="178" t="s">
        <v>76</v>
      </c>
      <c r="G4" s="178" t="s">
        <v>69</v>
      </c>
      <c r="H4" s="178" t="s">
        <v>70</v>
      </c>
    </row>
    <row r="5" spans="1:8" ht="27.75" customHeight="1">
      <c r="A5" s="49" t="s">
        <v>44</v>
      </c>
      <c r="B5" s="49"/>
      <c r="C5" s="50" t="s">
        <v>16</v>
      </c>
      <c r="D5" s="179"/>
      <c r="E5" s="179"/>
      <c r="F5" s="179"/>
      <c r="G5" s="179"/>
      <c r="H5" s="179"/>
    </row>
    <row r="6" spans="1:8" ht="39.75" customHeight="1">
      <c r="A6" s="49"/>
      <c r="B6" s="49"/>
      <c r="C6" s="50"/>
      <c r="D6" s="180"/>
      <c r="E6" s="180"/>
      <c r="F6" s="180"/>
      <c r="G6" s="180"/>
      <c r="H6" s="180"/>
    </row>
    <row r="7" spans="1:8" ht="12.75">
      <c r="A7" s="176" t="s">
        <v>22</v>
      </c>
      <c r="B7" s="177"/>
      <c r="C7" s="177"/>
      <c r="D7" s="177"/>
      <c r="E7" s="177"/>
      <c r="F7" s="177"/>
      <c r="G7" s="177"/>
      <c r="H7" s="177"/>
    </row>
    <row r="8" spans="1:8" ht="12.75">
      <c r="A8" s="61" t="s">
        <v>3</v>
      </c>
      <c r="B8" s="61"/>
      <c r="C8" s="65" t="s">
        <v>63</v>
      </c>
      <c r="D8" s="60">
        <f>D9+D11+D12+D13+D15+D16+D18+D20+D14+D21+D17+D19+D10</f>
        <v>791176.0000000002</v>
      </c>
      <c r="E8" s="60">
        <f>E9+E11+E12+E13+E15+E16+E18+E20+E14+E21+E17+E19+E10</f>
        <v>882198.6000000001</v>
      </c>
      <c r="F8" s="60">
        <f>F9+F11+F12+F13+F15+F16+F18+F20+F14+F21+F17+F19+F10</f>
        <v>840649.9999999999</v>
      </c>
      <c r="G8" s="21">
        <f aca="true" t="shared" si="0" ref="G8:G13">F8*100/E8</f>
        <v>95.29033485203895</v>
      </c>
      <c r="H8" s="21">
        <f aca="true" t="shared" si="1" ref="H8:H20">F8*100/D8</f>
        <v>106.25322305024415</v>
      </c>
    </row>
    <row r="9" spans="1:8" ht="12.75">
      <c r="A9" s="9" t="s">
        <v>71</v>
      </c>
      <c r="B9" s="9"/>
      <c r="C9" s="51" t="s">
        <v>72</v>
      </c>
      <c r="D9" s="43">
        <v>603281.9</v>
      </c>
      <c r="E9" s="43">
        <v>603388.2</v>
      </c>
      <c r="F9" s="66">
        <v>546719.5</v>
      </c>
      <c r="G9" s="66">
        <f t="shared" si="0"/>
        <v>90.60825186836601</v>
      </c>
      <c r="H9" s="15">
        <f t="shared" si="1"/>
        <v>90.62421730206061</v>
      </c>
    </row>
    <row r="10" spans="1:8" ht="25.5" customHeight="1">
      <c r="A10" s="9" t="s">
        <v>68</v>
      </c>
      <c r="B10" s="9"/>
      <c r="C10" s="25" t="s">
        <v>67</v>
      </c>
      <c r="D10" s="56">
        <v>3505.3</v>
      </c>
      <c r="E10" s="56">
        <v>3505.3</v>
      </c>
      <c r="F10" s="15">
        <v>3635.7</v>
      </c>
      <c r="G10" s="15">
        <f t="shared" si="0"/>
        <v>103.72008102016945</v>
      </c>
      <c r="H10" s="15">
        <f t="shared" si="1"/>
        <v>103.72008102016945</v>
      </c>
    </row>
    <row r="11" spans="1:8" ht="12.75">
      <c r="A11" s="9" t="s">
        <v>8</v>
      </c>
      <c r="B11" s="9"/>
      <c r="C11" s="25" t="s">
        <v>5</v>
      </c>
      <c r="D11" s="56">
        <v>38268</v>
      </c>
      <c r="E11" s="56">
        <v>53309.5</v>
      </c>
      <c r="F11" s="15">
        <v>60240</v>
      </c>
      <c r="G11" s="15">
        <f t="shared" si="0"/>
        <v>113.00049709714028</v>
      </c>
      <c r="H11" s="15">
        <f t="shared" si="1"/>
        <v>157.41611790529947</v>
      </c>
    </row>
    <row r="12" spans="1:8" ht="12.75">
      <c r="A12" s="9" t="s">
        <v>9</v>
      </c>
      <c r="B12" s="9"/>
      <c r="C12" s="25" t="s">
        <v>6</v>
      </c>
      <c r="D12" s="56">
        <v>8017</v>
      </c>
      <c r="E12" s="56">
        <v>8320.5</v>
      </c>
      <c r="F12" s="15">
        <v>8820.5</v>
      </c>
      <c r="G12" s="15">
        <f t="shared" si="0"/>
        <v>106.00925425154739</v>
      </c>
      <c r="H12" s="15">
        <f t="shared" si="1"/>
        <v>110.02245228888611</v>
      </c>
    </row>
    <row r="13" spans="1:8" ht="12.75">
      <c r="A13" s="9" t="s">
        <v>10</v>
      </c>
      <c r="B13" s="9"/>
      <c r="C13" s="25" t="s">
        <v>21</v>
      </c>
      <c r="D13" s="56">
        <v>3755</v>
      </c>
      <c r="E13" s="56">
        <v>3755</v>
      </c>
      <c r="F13" s="15">
        <v>3757.5</v>
      </c>
      <c r="G13" s="15">
        <f t="shared" si="0"/>
        <v>100.06657789613848</v>
      </c>
      <c r="H13" s="15">
        <f t="shared" si="1"/>
        <v>100.06657789613848</v>
      </c>
    </row>
    <row r="14" spans="1:8" ht="21.75" customHeight="1" hidden="1">
      <c r="A14" s="9" t="s">
        <v>35</v>
      </c>
      <c r="B14" s="9"/>
      <c r="C14" s="25" t="s">
        <v>36</v>
      </c>
      <c r="D14" s="56"/>
      <c r="E14" s="56"/>
      <c r="F14" s="15"/>
      <c r="G14" s="15"/>
      <c r="H14" s="15" t="e">
        <f t="shared" si="1"/>
        <v>#DIV/0!</v>
      </c>
    </row>
    <row r="15" spans="1:8" ht="22.5">
      <c r="A15" s="10" t="s">
        <v>11</v>
      </c>
      <c r="B15" s="10"/>
      <c r="C15" s="25" t="s">
        <v>17</v>
      </c>
      <c r="D15" s="56">
        <v>98757.9</v>
      </c>
      <c r="E15" s="56">
        <v>104507.9</v>
      </c>
      <c r="F15" s="15">
        <v>107107.5</v>
      </c>
      <c r="G15" s="15">
        <f aca="true" t="shared" si="2" ref="G15:G20">F15*100/E15</f>
        <v>102.48746745461348</v>
      </c>
      <c r="H15" s="15">
        <f t="shared" si="1"/>
        <v>108.45461477005891</v>
      </c>
    </row>
    <row r="16" spans="1:8" ht="12.75">
      <c r="A16" s="26" t="s">
        <v>14</v>
      </c>
      <c r="B16" s="26"/>
      <c r="C16" s="25" t="s">
        <v>13</v>
      </c>
      <c r="D16" s="56">
        <v>6005.5</v>
      </c>
      <c r="E16" s="56">
        <v>17533</v>
      </c>
      <c r="F16" s="15">
        <v>12369.5</v>
      </c>
      <c r="G16" s="15">
        <f t="shared" si="2"/>
        <v>70.54982033878971</v>
      </c>
      <c r="H16" s="15">
        <f t="shared" si="1"/>
        <v>205.96952793272834</v>
      </c>
    </row>
    <row r="17" spans="1:8" ht="22.5">
      <c r="A17" s="27" t="s">
        <v>40</v>
      </c>
      <c r="B17" s="27"/>
      <c r="C17" s="25" t="s">
        <v>41</v>
      </c>
      <c r="D17" s="56">
        <v>15466.8</v>
      </c>
      <c r="E17" s="56">
        <v>21538.8</v>
      </c>
      <c r="F17" s="15">
        <v>24523.4</v>
      </c>
      <c r="G17" s="15">
        <f t="shared" si="2"/>
        <v>113.85685367801364</v>
      </c>
      <c r="H17" s="15">
        <f t="shared" si="1"/>
        <v>158.55509866294256</v>
      </c>
    </row>
    <row r="18" spans="1:8" ht="12.75">
      <c r="A18" s="27" t="s">
        <v>18</v>
      </c>
      <c r="B18" s="27"/>
      <c r="C18" s="25" t="s">
        <v>15</v>
      </c>
      <c r="D18" s="56">
        <v>10514.8</v>
      </c>
      <c r="E18" s="56">
        <v>17580</v>
      </c>
      <c r="F18" s="15">
        <v>21480.7</v>
      </c>
      <c r="G18" s="15">
        <f t="shared" si="2"/>
        <v>122.18828213879408</v>
      </c>
      <c r="H18" s="15">
        <f t="shared" si="1"/>
        <v>204.2901434168981</v>
      </c>
    </row>
    <row r="19" spans="1:8" ht="12.75">
      <c r="A19" s="27" t="s">
        <v>57</v>
      </c>
      <c r="B19" s="27"/>
      <c r="C19" s="25" t="s">
        <v>58</v>
      </c>
      <c r="D19" s="56">
        <v>11</v>
      </c>
      <c r="E19" s="56">
        <v>11</v>
      </c>
      <c r="F19" s="15">
        <v>2</v>
      </c>
      <c r="G19" s="15">
        <f t="shared" si="2"/>
        <v>18.181818181818183</v>
      </c>
      <c r="H19" s="15">
        <f t="shared" si="1"/>
        <v>18.181818181818183</v>
      </c>
    </row>
    <row r="20" spans="1:8" ht="12.75">
      <c r="A20" s="18" t="s">
        <v>12</v>
      </c>
      <c r="B20" s="18"/>
      <c r="C20" s="25" t="s">
        <v>7</v>
      </c>
      <c r="D20" s="56">
        <v>3592.8</v>
      </c>
      <c r="E20" s="56">
        <v>48749.4</v>
      </c>
      <c r="F20" s="15">
        <v>51973.2</v>
      </c>
      <c r="G20" s="15">
        <f t="shared" si="2"/>
        <v>106.61300446774729</v>
      </c>
      <c r="H20" s="15">
        <f t="shared" si="1"/>
        <v>1446.5931863727453</v>
      </c>
    </row>
    <row r="21" spans="1:8" ht="12.75">
      <c r="A21" s="28" t="s">
        <v>37</v>
      </c>
      <c r="B21" s="59"/>
      <c r="C21" s="13" t="s">
        <v>38</v>
      </c>
      <c r="D21" s="56"/>
      <c r="E21" s="56"/>
      <c r="F21" s="15">
        <v>20.5</v>
      </c>
      <c r="G21" s="15"/>
      <c r="H21" s="15"/>
    </row>
    <row r="22" spans="1:8" ht="12.75">
      <c r="A22" s="22" t="s">
        <v>1</v>
      </c>
      <c r="B22" s="22"/>
      <c r="C22" s="29" t="s">
        <v>0</v>
      </c>
      <c r="D22" s="30">
        <f>D23+D24+D26+D25</f>
        <v>2873084.6</v>
      </c>
      <c r="E22" s="30">
        <f>E23+E24+E26+E25-0.1</f>
        <v>3358217.8</v>
      </c>
      <c r="F22" s="30">
        <f>F23+F24+F26+F25</f>
        <v>2575416.6999999997</v>
      </c>
      <c r="G22" s="21">
        <f aca="true" t="shared" si="3" ref="G22:G27">F22*100/E22</f>
        <v>76.68998419340163</v>
      </c>
      <c r="H22" s="21">
        <f>F22*100/D22</f>
        <v>89.63943143198776</v>
      </c>
    </row>
    <row r="23" spans="1:8" ht="22.5">
      <c r="A23" s="73" t="s">
        <v>62</v>
      </c>
      <c r="B23" s="9"/>
      <c r="C23" s="31" t="s">
        <v>20</v>
      </c>
      <c r="D23" s="55">
        <v>2873084.6</v>
      </c>
      <c r="E23" s="56">
        <v>3351029.8</v>
      </c>
      <c r="F23" s="15">
        <v>2568276.1</v>
      </c>
      <c r="G23" s="15">
        <f t="shared" si="3"/>
        <v>76.64139841430237</v>
      </c>
      <c r="H23" s="15">
        <f>F23*100/D23</f>
        <v>89.39089715631764</v>
      </c>
    </row>
    <row r="24" spans="1:8" ht="18.75" customHeight="1">
      <c r="A24" s="73" t="s">
        <v>66</v>
      </c>
      <c r="B24" s="11"/>
      <c r="C24" s="32" t="s">
        <v>19</v>
      </c>
      <c r="D24" s="62"/>
      <c r="E24" s="56">
        <v>11500</v>
      </c>
      <c r="F24" s="15">
        <v>11463.8</v>
      </c>
      <c r="G24" s="15">
        <f t="shared" si="3"/>
        <v>99.68521739130435</v>
      </c>
      <c r="H24" s="15"/>
    </row>
    <row r="25" spans="1:8" ht="61.5" customHeight="1">
      <c r="A25" s="73" t="s">
        <v>65</v>
      </c>
      <c r="B25" s="12" t="s">
        <v>60</v>
      </c>
      <c r="C25" s="13" t="s">
        <v>60</v>
      </c>
      <c r="D25" s="56"/>
      <c r="E25" s="56">
        <v>563.6</v>
      </c>
      <c r="F25" s="15">
        <v>629.4</v>
      </c>
      <c r="G25" s="15">
        <f t="shared" si="3"/>
        <v>111.6749467707594</v>
      </c>
      <c r="H25" s="15"/>
    </row>
    <row r="26" spans="1:8" ht="39" customHeight="1">
      <c r="A26" s="73" t="s">
        <v>61</v>
      </c>
      <c r="B26" s="63"/>
      <c r="C26" s="16" t="s">
        <v>59</v>
      </c>
      <c r="D26" s="67"/>
      <c r="E26" s="56">
        <v>-4875.5</v>
      </c>
      <c r="F26" s="15">
        <v>-4952.6</v>
      </c>
      <c r="G26" s="15">
        <f t="shared" si="3"/>
        <v>101.58137626910062</v>
      </c>
      <c r="H26" s="15"/>
    </row>
    <row r="27" spans="1:8" ht="12.75">
      <c r="A27" s="18"/>
      <c r="B27" s="19"/>
      <c r="C27" s="20" t="s">
        <v>4</v>
      </c>
      <c r="D27" s="21">
        <f>D22+D8</f>
        <v>3664260.6000000006</v>
      </c>
      <c r="E27" s="21">
        <f>E22+E8</f>
        <v>4240416.4</v>
      </c>
      <c r="F27" s="21">
        <f>F22+F8</f>
        <v>3416066.6999999997</v>
      </c>
      <c r="G27" s="21">
        <f t="shared" si="3"/>
        <v>80.5596992785897</v>
      </c>
      <c r="H27" s="21">
        <f>F27*100/D27</f>
        <v>93.2266307696565</v>
      </c>
    </row>
    <row r="28" spans="1:8" ht="12.75">
      <c r="A28" s="174"/>
      <c r="B28" s="175"/>
      <c r="C28" s="175"/>
      <c r="D28" s="175"/>
      <c r="E28" s="175"/>
      <c r="F28" s="175"/>
      <c r="G28" s="21"/>
      <c r="H28" s="15"/>
    </row>
    <row r="29" spans="1:8" ht="12.75">
      <c r="A29" s="176" t="s">
        <v>23</v>
      </c>
      <c r="B29" s="177"/>
      <c r="C29" s="177"/>
      <c r="D29" s="177"/>
      <c r="E29" s="177"/>
      <c r="F29" s="177"/>
      <c r="G29" s="177"/>
      <c r="H29" s="177"/>
    </row>
    <row r="30" spans="1:8" ht="12.75">
      <c r="A30" s="22" t="s">
        <v>3</v>
      </c>
      <c r="B30" s="22"/>
      <c r="C30" s="23" t="s">
        <v>63</v>
      </c>
      <c r="D30" s="24">
        <f>D31+D33+D35+D37+D34+D36+D39+D32</f>
        <v>18456</v>
      </c>
      <c r="E30" s="24">
        <f>E31+E33+E35+E37+E34+E36+E39+E32</f>
        <v>19389.100000000002</v>
      </c>
      <c r="F30" s="24">
        <f>F31+F33+F35+F37+F34+F36+F39+F32+F38</f>
        <v>19363.9</v>
      </c>
      <c r="G30" s="21">
        <f aca="true" t="shared" si="4" ref="G30:G37">F30*100/E30</f>
        <v>99.87003006844051</v>
      </c>
      <c r="H30" s="21">
        <f aca="true" t="shared" si="5" ref="H30:H35">F30*100/D30</f>
        <v>104.91926744690075</v>
      </c>
    </row>
    <row r="31" spans="1:12" ht="12.75">
      <c r="A31" s="9" t="s">
        <v>71</v>
      </c>
      <c r="B31" s="9"/>
      <c r="C31" s="51" t="s">
        <v>72</v>
      </c>
      <c r="D31" s="43">
        <v>15000</v>
      </c>
      <c r="E31" s="56">
        <v>15626.5</v>
      </c>
      <c r="F31" s="66">
        <v>15310.4</v>
      </c>
      <c r="G31" s="15">
        <f t="shared" si="4"/>
        <v>97.97715419319745</v>
      </c>
      <c r="H31" s="15">
        <f t="shared" si="5"/>
        <v>102.06933333333333</v>
      </c>
      <c r="L31" s="2"/>
    </row>
    <row r="32" spans="1:8" ht="25.5" customHeight="1">
      <c r="A32" s="9" t="s">
        <v>68</v>
      </c>
      <c r="B32" s="9"/>
      <c r="C32" s="25" t="s">
        <v>67</v>
      </c>
      <c r="D32" s="56">
        <v>1636.6</v>
      </c>
      <c r="E32" s="56">
        <v>1623.4</v>
      </c>
      <c r="F32" s="66">
        <v>1697.5</v>
      </c>
      <c r="G32" s="15">
        <f t="shared" si="4"/>
        <v>104.56449427128248</v>
      </c>
      <c r="H32" s="15">
        <f t="shared" si="5"/>
        <v>103.72112917023097</v>
      </c>
    </row>
    <row r="33" spans="1:8" ht="12.75">
      <c r="A33" s="9" t="s">
        <v>9</v>
      </c>
      <c r="B33" s="9"/>
      <c r="C33" s="25" t="s">
        <v>6</v>
      </c>
      <c r="D33" s="56">
        <v>1081.2</v>
      </c>
      <c r="E33" s="56">
        <v>1168</v>
      </c>
      <c r="F33" s="15">
        <v>1169.8</v>
      </c>
      <c r="G33" s="15">
        <f t="shared" si="4"/>
        <v>100.1541095890411</v>
      </c>
      <c r="H33" s="15">
        <f t="shared" si="5"/>
        <v>108.19459859415464</v>
      </c>
    </row>
    <row r="34" spans="1:8" ht="12.75">
      <c r="A34" s="9" t="s">
        <v>10</v>
      </c>
      <c r="B34" s="9"/>
      <c r="C34" s="25" t="s">
        <v>21</v>
      </c>
      <c r="D34" s="56">
        <v>26</v>
      </c>
      <c r="E34" s="56">
        <v>26</v>
      </c>
      <c r="F34" s="15">
        <v>6.2</v>
      </c>
      <c r="G34" s="15">
        <f t="shared" si="4"/>
        <v>23.846153846153847</v>
      </c>
      <c r="H34" s="15">
        <f t="shared" si="5"/>
        <v>23.846153846153847</v>
      </c>
    </row>
    <row r="35" spans="1:8" ht="22.5">
      <c r="A35" s="10" t="s">
        <v>11</v>
      </c>
      <c r="B35" s="10"/>
      <c r="C35" s="25" t="s">
        <v>17</v>
      </c>
      <c r="D35" s="56">
        <v>612.2</v>
      </c>
      <c r="E35" s="56">
        <v>632.2</v>
      </c>
      <c r="F35" s="15">
        <v>757.7</v>
      </c>
      <c r="G35" s="15">
        <f t="shared" si="4"/>
        <v>119.85131287567225</v>
      </c>
      <c r="H35" s="15">
        <f t="shared" si="5"/>
        <v>123.76674289447892</v>
      </c>
    </row>
    <row r="36" spans="1:8" ht="24" customHeight="1">
      <c r="A36" s="27" t="s">
        <v>40</v>
      </c>
      <c r="B36" s="27"/>
      <c r="C36" s="25" t="s">
        <v>41</v>
      </c>
      <c r="D36" s="56"/>
      <c r="E36" s="56">
        <v>213</v>
      </c>
      <c r="F36" s="15">
        <v>413.2</v>
      </c>
      <c r="G36" s="15">
        <f t="shared" si="4"/>
        <v>193.9906103286385</v>
      </c>
      <c r="H36" s="15"/>
    </row>
    <row r="37" spans="1:8" ht="13.5" customHeight="1">
      <c r="A37" s="26" t="s">
        <v>18</v>
      </c>
      <c r="B37" s="26"/>
      <c r="C37" s="25" t="s">
        <v>15</v>
      </c>
      <c r="D37" s="56">
        <v>100</v>
      </c>
      <c r="E37" s="56">
        <v>100</v>
      </c>
      <c r="F37" s="15">
        <v>3.3</v>
      </c>
      <c r="G37" s="15">
        <f t="shared" si="4"/>
        <v>3.3</v>
      </c>
      <c r="H37" s="15">
        <f>F37*100/D37</f>
        <v>3.3</v>
      </c>
    </row>
    <row r="38" spans="1:8" ht="14.25" customHeight="1" hidden="1">
      <c r="A38" s="18" t="s">
        <v>12</v>
      </c>
      <c r="B38" s="57"/>
      <c r="C38" s="25" t="s">
        <v>7</v>
      </c>
      <c r="D38" s="68"/>
      <c r="E38" s="56"/>
      <c r="F38" s="15"/>
      <c r="G38" s="15"/>
      <c r="H38" s="15"/>
    </row>
    <row r="39" spans="1:8" ht="15.75" customHeight="1">
      <c r="A39" s="28" t="s">
        <v>37</v>
      </c>
      <c r="B39" s="59"/>
      <c r="C39" s="13" t="s">
        <v>38</v>
      </c>
      <c r="D39" s="68"/>
      <c r="E39" s="25"/>
      <c r="F39" s="15">
        <v>5.8</v>
      </c>
      <c r="G39" s="21"/>
      <c r="H39" s="15"/>
    </row>
    <row r="40" spans="1:8" ht="12.75">
      <c r="A40" s="22" t="s">
        <v>1</v>
      </c>
      <c r="B40" s="22"/>
      <c r="C40" s="29" t="s">
        <v>0</v>
      </c>
      <c r="D40" s="30">
        <f>D41+D42</f>
        <v>10578.1</v>
      </c>
      <c r="E40" s="30">
        <f>E41+E42+0.1</f>
        <v>13315.900000000001</v>
      </c>
      <c r="F40" s="30">
        <f>F41+F42+0.1</f>
        <v>11789.400000000001</v>
      </c>
      <c r="G40" s="21">
        <f>F40*100/E40</f>
        <v>88.53626116146863</v>
      </c>
      <c r="H40" s="21">
        <f>F40*100/D40</f>
        <v>111.45101672323008</v>
      </c>
    </row>
    <row r="41" spans="1:8" ht="22.5">
      <c r="A41" s="11" t="s">
        <v>62</v>
      </c>
      <c r="B41" s="9"/>
      <c r="C41" s="31" t="s">
        <v>20</v>
      </c>
      <c r="D41" s="55">
        <v>10578.1</v>
      </c>
      <c r="E41" s="56">
        <v>13408.7</v>
      </c>
      <c r="F41" s="15">
        <v>11882.2</v>
      </c>
      <c r="G41" s="15">
        <f>F41*100/E41</f>
        <v>88.61560031919574</v>
      </c>
      <c r="H41" s="15">
        <f>F41*100/D41</f>
        <v>112.32830092360632</v>
      </c>
    </row>
    <row r="42" spans="1:8" ht="37.5" customHeight="1">
      <c r="A42" s="11" t="s">
        <v>61</v>
      </c>
      <c r="B42" s="63"/>
      <c r="C42" s="16" t="s">
        <v>59</v>
      </c>
      <c r="D42" s="67">
        <v>0</v>
      </c>
      <c r="E42" s="56">
        <v>-92.9</v>
      </c>
      <c r="F42" s="15">
        <v>-92.9</v>
      </c>
      <c r="G42" s="15">
        <f>F42*100/E42</f>
        <v>100</v>
      </c>
      <c r="H42" s="15"/>
    </row>
    <row r="43" spans="1:8" ht="12.75">
      <c r="A43" s="18"/>
      <c r="B43" s="19"/>
      <c r="C43" s="20" t="s">
        <v>4</v>
      </c>
      <c r="D43" s="21">
        <f>D40+D30</f>
        <v>29034.1</v>
      </c>
      <c r="E43" s="21">
        <f>E40+E30</f>
        <v>32705.000000000004</v>
      </c>
      <c r="F43" s="21">
        <f>F40+F30</f>
        <v>31153.300000000003</v>
      </c>
      <c r="G43" s="21">
        <f>F43*100/E43</f>
        <v>95.25546552514906</v>
      </c>
      <c r="H43" s="21">
        <f>F43*100/D43</f>
        <v>107.29900358543921</v>
      </c>
    </row>
    <row r="44" spans="1:8" ht="12.75">
      <c r="A44" s="52"/>
      <c r="B44" s="53"/>
      <c r="C44" s="181"/>
      <c r="D44" s="181"/>
      <c r="E44" s="181"/>
      <c r="F44" s="181"/>
      <c r="G44" s="21"/>
      <c r="H44" s="15"/>
    </row>
    <row r="45" spans="1:8" ht="12.75">
      <c r="A45" s="176" t="s">
        <v>24</v>
      </c>
      <c r="B45" s="177"/>
      <c r="C45" s="177"/>
      <c r="D45" s="177"/>
      <c r="E45" s="177"/>
      <c r="F45" s="177"/>
      <c r="G45" s="177"/>
      <c r="H45" s="177"/>
    </row>
    <row r="46" spans="1:8" ht="12.75">
      <c r="A46" s="22" t="s">
        <v>3</v>
      </c>
      <c r="B46" s="22"/>
      <c r="C46" s="23" t="s">
        <v>63</v>
      </c>
      <c r="D46" s="24">
        <f>D47+D50+D52+D54+D55+D56+D51+D49+D48+D53</f>
        <v>21681.3</v>
      </c>
      <c r="E46" s="24">
        <f>E47+E50+E52+E54+E55+E56+E51+E49+E48+E53</f>
        <v>22471.899999999998</v>
      </c>
      <c r="F46" s="24">
        <f>F47+F50+F52+F54+F55+F56+F51+F49+F48+F53</f>
        <v>21430.999999999996</v>
      </c>
      <c r="G46" s="21">
        <f>F46*100/E46</f>
        <v>95.3679929155968</v>
      </c>
      <c r="H46" s="21">
        <f aca="true" t="shared" si="6" ref="H46:H52">F46*100/D46</f>
        <v>98.8455489292616</v>
      </c>
    </row>
    <row r="47" spans="1:12" ht="12.75">
      <c r="A47" s="9" t="s">
        <v>71</v>
      </c>
      <c r="B47" s="9"/>
      <c r="C47" s="51" t="s">
        <v>72</v>
      </c>
      <c r="D47" s="43">
        <v>14100</v>
      </c>
      <c r="E47" s="56">
        <v>14101</v>
      </c>
      <c r="F47" s="66">
        <v>12839.8</v>
      </c>
      <c r="G47" s="15">
        <f>F47*100/E47</f>
        <v>91.05595347847671</v>
      </c>
      <c r="H47" s="15">
        <f t="shared" si="6"/>
        <v>91.06241134751772</v>
      </c>
      <c r="L47" s="2"/>
    </row>
    <row r="48" spans="1:8" ht="24" customHeight="1">
      <c r="A48" s="9" t="s">
        <v>68</v>
      </c>
      <c r="B48" s="9"/>
      <c r="C48" s="25" t="s">
        <v>67</v>
      </c>
      <c r="D48" s="56">
        <v>3820.8</v>
      </c>
      <c r="E48" s="56">
        <v>3820.8</v>
      </c>
      <c r="F48" s="66">
        <v>3962.8</v>
      </c>
      <c r="G48" s="15">
        <f>F48*100/E48</f>
        <v>103.71649916247905</v>
      </c>
      <c r="H48" s="15">
        <f t="shared" si="6"/>
        <v>103.71649916247905</v>
      </c>
    </row>
    <row r="49" spans="1:8" ht="12.75">
      <c r="A49" s="9" t="s">
        <v>8</v>
      </c>
      <c r="B49" s="9"/>
      <c r="C49" s="25" t="s">
        <v>5</v>
      </c>
      <c r="D49" s="56">
        <v>16</v>
      </c>
      <c r="E49" s="56">
        <v>18</v>
      </c>
      <c r="F49" s="66">
        <v>2.3</v>
      </c>
      <c r="G49" s="15">
        <f>F49*100/E49</f>
        <v>12.777777777777777</v>
      </c>
      <c r="H49" s="15">
        <f t="shared" si="6"/>
        <v>14.374999999999998</v>
      </c>
    </row>
    <row r="50" spans="1:8" ht="13.5" customHeight="1">
      <c r="A50" s="9" t="s">
        <v>9</v>
      </c>
      <c r="B50" s="9"/>
      <c r="C50" s="25" t="s">
        <v>6</v>
      </c>
      <c r="D50" s="56">
        <v>2968.5</v>
      </c>
      <c r="E50" s="56">
        <v>2975.5</v>
      </c>
      <c r="F50" s="15">
        <v>3022</v>
      </c>
      <c r="G50" s="15">
        <f>F50*100/E50</f>
        <v>101.56276256091414</v>
      </c>
      <c r="H50" s="15">
        <f t="shared" si="6"/>
        <v>101.80225703217113</v>
      </c>
    </row>
    <row r="51" spans="1:8" ht="20.25" customHeight="1" hidden="1">
      <c r="A51" s="9" t="s">
        <v>10</v>
      </c>
      <c r="B51" s="9"/>
      <c r="C51" s="25" t="s">
        <v>21</v>
      </c>
      <c r="D51" s="56"/>
      <c r="E51" s="56"/>
      <c r="F51" s="15"/>
      <c r="G51" s="15"/>
      <c r="H51" s="15" t="e">
        <f t="shared" si="6"/>
        <v>#DIV/0!</v>
      </c>
    </row>
    <row r="52" spans="1:8" ht="22.5">
      <c r="A52" s="10" t="s">
        <v>11</v>
      </c>
      <c r="B52" s="10"/>
      <c r="C52" s="25" t="s">
        <v>17</v>
      </c>
      <c r="D52" s="56">
        <v>623.8</v>
      </c>
      <c r="E52" s="56">
        <v>623.8</v>
      </c>
      <c r="F52" s="15">
        <v>850.6</v>
      </c>
      <c r="G52" s="15">
        <f>F52*100/E52</f>
        <v>136.3578069894197</v>
      </c>
      <c r="H52" s="15">
        <f t="shared" si="6"/>
        <v>136.3578069894197</v>
      </c>
    </row>
    <row r="53" spans="1:8" ht="24.75" customHeight="1">
      <c r="A53" s="27" t="s">
        <v>40</v>
      </c>
      <c r="B53" s="27"/>
      <c r="C53" s="25" t="s">
        <v>41</v>
      </c>
      <c r="D53" s="56"/>
      <c r="E53" s="56">
        <v>115.8</v>
      </c>
      <c r="F53" s="15">
        <v>115.9</v>
      </c>
      <c r="G53" s="15">
        <f>F53*100/E53</f>
        <v>100.08635578583765</v>
      </c>
      <c r="H53" s="15"/>
    </row>
    <row r="54" spans="1:8" ht="12.75">
      <c r="A54" s="27" t="s">
        <v>18</v>
      </c>
      <c r="B54" s="27"/>
      <c r="C54" s="25" t="s">
        <v>15</v>
      </c>
      <c r="D54" s="56">
        <v>150</v>
      </c>
      <c r="E54" s="56">
        <v>717</v>
      </c>
      <c r="F54" s="15">
        <v>537.6</v>
      </c>
      <c r="G54" s="15">
        <f>F54*100/E54</f>
        <v>74.97907949790795</v>
      </c>
      <c r="H54" s="15">
        <f>F54*100/D54</f>
        <v>358.4</v>
      </c>
    </row>
    <row r="55" spans="1:8" ht="21" customHeight="1">
      <c r="A55" s="18" t="s">
        <v>12</v>
      </c>
      <c r="B55" s="18"/>
      <c r="C55" s="25" t="s">
        <v>7</v>
      </c>
      <c r="D55" s="56">
        <v>2.2</v>
      </c>
      <c r="E55" s="56">
        <v>100</v>
      </c>
      <c r="F55" s="15">
        <v>100</v>
      </c>
      <c r="G55" s="15">
        <f>F55*100/E55</f>
        <v>100</v>
      </c>
      <c r="H55" s="15">
        <f>F55*100/D55</f>
        <v>4545.454545454545</v>
      </c>
    </row>
    <row r="56" spans="1:8" ht="14.25" customHeight="1">
      <c r="A56" s="58" t="s">
        <v>37</v>
      </c>
      <c r="B56" s="59"/>
      <c r="C56" s="13" t="s">
        <v>38</v>
      </c>
      <c r="D56" s="56"/>
      <c r="E56" s="56"/>
      <c r="F56" s="15"/>
      <c r="G56" s="15"/>
      <c r="H56" s="15"/>
    </row>
    <row r="57" spans="1:8" ht="12.75">
      <c r="A57" s="61" t="s">
        <v>1</v>
      </c>
      <c r="B57" s="61"/>
      <c r="C57" s="29" t="s">
        <v>0</v>
      </c>
      <c r="D57" s="30">
        <f>D58+D60+D59</f>
        <v>21114.8</v>
      </c>
      <c r="E57" s="30">
        <f>E58+E60+E59</f>
        <v>29184.8</v>
      </c>
      <c r="F57" s="30">
        <f>F58+F60+F59</f>
        <v>21993.8</v>
      </c>
      <c r="G57" s="21">
        <f>F57*100/E57</f>
        <v>75.36046161015324</v>
      </c>
      <c r="H57" s="21">
        <f>F57*100/D57</f>
        <v>104.16295678860325</v>
      </c>
    </row>
    <row r="58" spans="1:8" ht="23.25" customHeight="1">
      <c r="A58" s="73" t="s">
        <v>62</v>
      </c>
      <c r="B58" s="9"/>
      <c r="C58" s="31" t="s">
        <v>20</v>
      </c>
      <c r="D58" s="55">
        <v>21114.8</v>
      </c>
      <c r="E58" s="56">
        <v>29184.8</v>
      </c>
      <c r="F58" s="15">
        <v>22059.7</v>
      </c>
      <c r="G58" s="15">
        <f>F58*100/E58</f>
        <v>75.58626408267317</v>
      </c>
      <c r="H58" s="15">
        <f>F58*100/D58</f>
        <v>104.47506014738478</v>
      </c>
    </row>
    <row r="59" spans="1:8" ht="13.5" customHeight="1" hidden="1">
      <c r="A59" s="11" t="s">
        <v>65</v>
      </c>
      <c r="B59" s="12" t="s">
        <v>60</v>
      </c>
      <c r="C59" s="13" t="s">
        <v>60</v>
      </c>
      <c r="D59" s="32"/>
      <c r="E59" s="56"/>
      <c r="F59" s="15"/>
      <c r="G59" s="15" t="e">
        <f>F59*100/E59</f>
        <v>#DIV/0!</v>
      </c>
      <c r="H59" s="15"/>
    </row>
    <row r="60" spans="1:8" ht="27" customHeight="1">
      <c r="A60" s="11" t="s">
        <v>61</v>
      </c>
      <c r="B60" s="63"/>
      <c r="C60" s="16" t="s">
        <v>59</v>
      </c>
      <c r="D60" s="16"/>
      <c r="E60" s="56"/>
      <c r="F60" s="15">
        <v>-65.9</v>
      </c>
      <c r="G60" s="15"/>
      <c r="H60" s="15"/>
    </row>
    <row r="61" spans="1:8" ht="12.75">
      <c r="A61" s="10"/>
      <c r="B61" s="69"/>
      <c r="C61" s="70" t="s">
        <v>4</v>
      </c>
      <c r="D61" s="71">
        <f>D57+D46</f>
        <v>42796.1</v>
      </c>
      <c r="E61" s="71">
        <f>E57+E46</f>
        <v>51656.7</v>
      </c>
      <c r="F61" s="71">
        <f>F57+F46</f>
        <v>43424.799999999996</v>
      </c>
      <c r="G61" s="21">
        <f>F61*100/E61</f>
        <v>84.06421625849116</v>
      </c>
      <c r="H61" s="21">
        <f>F61*100/D61</f>
        <v>101.46905909650646</v>
      </c>
    </row>
    <row r="62" spans="1:8" ht="12.75">
      <c r="A62" s="174"/>
      <c r="B62" s="175"/>
      <c r="C62" s="175"/>
      <c r="D62" s="175"/>
      <c r="E62" s="175"/>
      <c r="F62" s="175"/>
      <c r="G62" s="21"/>
      <c r="H62" s="15"/>
    </row>
    <row r="63" spans="1:8" ht="12.75">
      <c r="A63" s="176" t="s">
        <v>25</v>
      </c>
      <c r="B63" s="177"/>
      <c r="C63" s="177"/>
      <c r="D63" s="177"/>
      <c r="E63" s="177"/>
      <c r="F63" s="177"/>
      <c r="G63" s="177"/>
      <c r="H63" s="177"/>
    </row>
    <row r="64" spans="1:8" ht="12.75">
      <c r="A64" s="61" t="s">
        <v>3</v>
      </c>
      <c r="B64" s="61"/>
      <c r="C64" s="65" t="s">
        <v>63</v>
      </c>
      <c r="D64" s="60">
        <f>D65+D68+D70+D72+D69+D74+D73+D67+D71+D66</f>
        <v>43248.299999999996</v>
      </c>
      <c r="E64" s="60">
        <f>E65+E68+E70+E72+E69+E74+E73+E67+E71+E66</f>
        <v>83763</v>
      </c>
      <c r="F64" s="60">
        <f>F65+F68+F70+F72+F69+F74+F73+F67+F71+F66</f>
        <v>46968.2</v>
      </c>
      <c r="G64" s="21">
        <f aca="true" t="shared" si="7" ref="G64:G70">F64*100/E64</f>
        <v>56.07272900922842</v>
      </c>
      <c r="H64" s="21">
        <f aca="true" t="shared" si="8" ref="H64:H70">F64*100/D64</f>
        <v>108.60126293981499</v>
      </c>
    </row>
    <row r="65" spans="1:12" ht="12.75">
      <c r="A65" s="9" t="s">
        <v>71</v>
      </c>
      <c r="B65" s="9"/>
      <c r="C65" s="51" t="s">
        <v>72</v>
      </c>
      <c r="D65" s="43">
        <v>22400</v>
      </c>
      <c r="E65" s="56">
        <v>22400</v>
      </c>
      <c r="F65" s="17">
        <v>20548.2</v>
      </c>
      <c r="G65" s="15">
        <f t="shared" si="7"/>
        <v>91.73303571428572</v>
      </c>
      <c r="H65" s="15">
        <f t="shared" si="8"/>
        <v>91.73303571428572</v>
      </c>
      <c r="L65" s="2"/>
    </row>
    <row r="66" spans="1:8" ht="23.25" customHeight="1">
      <c r="A66" s="9" t="s">
        <v>68</v>
      </c>
      <c r="B66" s="9"/>
      <c r="C66" s="25" t="s">
        <v>67</v>
      </c>
      <c r="D66" s="56">
        <v>6582.1</v>
      </c>
      <c r="E66" s="56">
        <v>6582.1</v>
      </c>
      <c r="F66" s="17">
        <v>6826.9</v>
      </c>
      <c r="G66" s="15">
        <f t="shared" si="7"/>
        <v>103.7191777700126</v>
      </c>
      <c r="H66" s="15">
        <f t="shared" si="8"/>
        <v>103.7191777700126</v>
      </c>
    </row>
    <row r="67" spans="1:8" ht="12.75">
      <c r="A67" s="9" t="s">
        <v>8</v>
      </c>
      <c r="B67" s="9"/>
      <c r="C67" s="25" t="s">
        <v>5</v>
      </c>
      <c r="D67" s="56">
        <v>40</v>
      </c>
      <c r="E67" s="56">
        <v>40</v>
      </c>
      <c r="F67" s="14">
        <v>43.8</v>
      </c>
      <c r="G67" s="15">
        <f t="shared" si="7"/>
        <v>109.5</v>
      </c>
      <c r="H67" s="15">
        <f t="shared" si="8"/>
        <v>109.5</v>
      </c>
    </row>
    <row r="68" spans="1:8" ht="12.75">
      <c r="A68" s="9" t="s">
        <v>9</v>
      </c>
      <c r="B68" s="9"/>
      <c r="C68" s="25" t="s">
        <v>6</v>
      </c>
      <c r="D68" s="56">
        <v>7628.7</v>
      </c>
      <c r="E68" s="56">
        <v>7728.7</v>
      </c>
      <c r="F68" s="14">
        <v>7118.2</v>
      </c>
      <c r="G68" s="15">
        <f t="shared" si="7"/>
        <v>92.10087078033823</v>
      </c>
      <c r="H68" s="15">
        <f t="shared" si="8"/>
        <v>93.3081652181892</v>
      </c>
    </row>
    <row r="69" spans="1:8" ht="18.75" customHeight="1">
      <c r="A69" s="9" t="s">
        <v>10</v>
      </c>
      <c r="B69" s="9"/>
      <c r="C69" s="25" t="s">
        <v>21</v>
      </c>
      <c r="D69" s="56">
        <v>57</v>
      </c>
      <c r="E69" s="56">
        <v>57</v>
      </c>
      <c r="F69" s="14">
        <v>56</v>
      </c>
      <c r="G69" s="15">
        <f t="shared" si="7"/>
        <v>98.24561403508773</v>
      </c>
      <c r="H69" s="15">
        <f t="shared" si="8"/>
        <v>98.24561403508773</v>
      </c>
    </row>
    <row r="70" spans="1:8" ht="23.25" customHeight="1">
      <c r="A70" s="10" t="s">
        <v>11</v>
      </c>
      <c r="B70" s="10"/>
      <c r="C70" s="25" t="s">
        <v>17</v>
      </c>
      <c r="D70" s="56">
        <v>6449.5</v>
      </c>
      <c r="E70" s="56">
        <v>10002</v>
      </c>
      <c r="F70" s="14">
        <v>11626.8</v>
      </c>
      <c r="G70" s="15">
        <f t="shared" si="7"/>
        <v>116.24475104979004</v>
      </c>
      <c r="H70" s="15">
        <f t="shared" si="8"/>
        <v>180.2744398790604</v>
      </c>
    </row>
    <row r="71" spans="1:8" ht="14.25" customHeight="1" hidden="1">
      <c r="A71" s="27" t="s">
        <v>40</v>
      </c>
      <c r="B71" s="27"/>
      <c r="C71" s="25" t="s">
        <v>41</v>
      </c>
      <c r="D71" s="56"/>
      <c r="E71" s="56"/>
      <c r="F71" s="14"/>
      <c r="G71" s="15"/>
      <c r="H71" s="15"/>
    </row>
    <row r="72" spans="1:8" ht="12.75">
      <c r="A72" s="26" t="s">
        <v>18</v>
      </c>
      <c r="B72" s="26"/>
      <c r="C72" s="25" t="s">
        <v>15</v>
      </c>
      <c r="D72" s="56">
        <v>91</v>
      </c>
      <c r="E72" s="56">
        <v>36445.2</v>
      </c>
      <c r="F72" s="14">
        <v>212</v>
      </c>
      <c r="G72" s="15">
        <f>F72*100/E72</f>
        <v>0.5816952575373437</v>
      </c>
      <c r="H72" s="15">
        <f>F72*100/D72</f>
        <v>232.96703296703296</v>
      </c>
    </row>
    <row r="73" spans="1:8" ht="18" customHeight="1">
      <c r="A73" s="18" t="s">
        <v>12</v>
      </c>
      <c r="B73" s="18"/>
      <c r="C73" s="25" t="s">
        <v>7</v>
      </c>
      <c r="D73" s="56"/>
      <c r="E73" s="56">
        <v>508</v>
      </c>
      <c r="F73" s="14">
        <v>522.6</v>
      </c>
      <c r="G73" s="15">
        <f>F73*100/E73</f>
        <v>102.8740157480315</v>
      </c>
      <c r="H73" s="15"/>
    </row>
    <row r="74" spans="1:8" ht="16.5" customHeight="1">
      <c r="A74" s="28" t="s">
        <v>37</v>
      </c>
      <c r="B74" s="59"/>
      <c r="C74" s="13" t="s">
        <v>38</v>
      </c>
      <c r="D74" s="56"/>
      <c r="E74" s="56"/>
      <c r="F74" s="14">
        <v>13.7</v>
      </c>
      <c r="G74" s="15"/>
      <c r="H74" s="15"/>
    </row>
    <row r="75" spans="1:8" ht="12.75">
      <c r="A75" s="22" t="s">
        <v>1</v>
      </c>
      <c r="B75" s="22"/>
      <c r="C75" s="29" t="s">
        <v>0</v>
      </c>
      <c r="D75" s="30">
        <f>D76+D77</f>
        <v>30757.1</v>
      </c>
      <c r="E75" s="30">
        <f>E76+E77</f>
        <v>76019.3</v>
      </c>
      <c r="F75" s="30">
        <f>F76+F77</f>
        <v>72890.3</v>
      </c>
      <c r="G75" s="21">
        <f>F75*100/E75</f>
        <v>95.8839399994475</v>
      </c>
      <c r="H75" s="21">
        <f>F75*100/D75</f>
        <v>236.9869070881195</v>
      </c>
    </row>
    <row r="76" spans="1:8" ht="22.5">
      <c r="A76" s="73" t="s">
        <v>62</v>
      </c>
      <c r="B76" s="9"/>
      <c r="C76" s="31" t="s">
        <v>20</v>
      </c>
      <c r="D76" s="55">
        <v>30757.1</v>
      </c>
      <c r="E76" s="56">
        <v>75986.8</v>
      </c>
      <c r="F76" s="15">
        <v>72837.8</v>
      </c>
      <c r="G76" s="15">
        <f>F76*100/E76</f>
        <v>95.85585917554101</v>
      </c>
      <c r="H76" s="15">
        <f>F76*100/D76</f>
        <v>236.81621479268202</v>
      </c>
    </row>
    <row r="77" spans="1:8" ht="12.75">
      <c r="A77" s="73" t="s">
        <v>66</v>
      </c>
      <c r="B77" s="11"/>
      <c r="C77" s="32" t="s">
        <v>19</v>
      </c>
      <c r="D77" s="62"/>
      <c r="E77" s="56">
        <v>32.5</v>
      </c>
      <c r="F77" s="15">
        <v>52.5</v>
      </c>
      <c r="G77" s="15">
        <f>F77*100/E77</f>
        <v>161.53846153846155</v>
      </c>
      <c r="H77" s="15"/>
    </row>
    <row r="78" spans="1:8" ht="12.75">
      <c r="A78" s="18"/>
      <c r="B78" s="19"/>
      <c r="C78" s="20" t="s">
        <v>4</v>
      </c>
      <c r="D78" s="21">
        <f>D75+D64</f>
        <v>74005.4</v>
      </c>
      <c r="E78" s="21">
        <f>E75+E64</f>
        <v>159782.3</v>
      </c>
      <c r="F78" s="21">
        <f>F75+F64-0.1</f>
        <v>119858.4</v>
      </c>
      <c r="G78" s="21">
        <f>F78*100/E78</f>
        <v>75.0135653323303</v>
      </c>
      <c r="H78" s="21">
        <f>F78*100/D78</f>
        <v>161.9589921816516</v>
      </c>
    </row>
    <row r="79" spans="1:8" ht="12.75">
      <c r="A79" s="174"/>
      <c r="B79" s="175"/>
      <c r="C79" s="175"/>
      <c r="D79" s="175"/>
      <c r="E79" s="175"/>
      <c r="F79" s="175"/>
      <c r="G79" s="21"/>
      <c r="H79" s="15"/>
    </row>
    <row r="80" spans="1:8" ht="12.75">
      <c r="A80" s="176" t="s">
        <v>26</v>
      </c>
      <c r="B80" s="177"/>
      <c r="C80" s="177"/>
      <c r="D80" s="177"/>
      <c r="E80" s="177"/>
      <c r="F80" s="177"/>
      <c r="G80" s="177"/>
      <c r="H80" s="177"/>
    </row>
    <row r="81" spans="1:11" ht="12.75">
      <c r="A81" s="22" t="s">
        <v>3</v>
      </c>
      <c r="B81" s="22"/>
      <c r="C81" s="23" t="s">
        <v>63</v>
      </c>
      <c r="D81" s="24">
        <f>D82+D84+D85+D86+D87+D88+D89+D90+D91+D83</f>
        <v>37868.3</v>
      </c>
      <c r="E81" s="24">
        <f>E82+E84+E85+E86+E87+E88+E89+E90+E91+E83</f>
        <v>46141.8</v>
      </c>
      <c r="F81" s="24">
        <f>F82+F84+F85+F86+F87+F88+F89+F90+F91+F83+0.1</f>
        <v>40429.399999999994</v>
      </c>
      <c r="G81" s="21">
        <f aca="true" t="shared" si="9" ref="G81:G90">F81*100/E81</f>
        <v>87.61990212778868</v>
      </c>
      <c r="H81" s="21">
        <f aca="true" t="shared" si="10" ref="H81:H87">F81*100/D81</f>
        <v>106.76317658833376</v>
      </c>
      <c r="K81" s="2"/>
    </row>
    <row r="82" spans="1:12" ht="13.5" customHeight="1">
      <c r="A82" s="9" t="s">
        <v>71</v>
      </c>
      <c r="B82" s="9"/>
      <c r="C82" s="51" t="s">
        <v>72</v>
      </c>
      <c r="D82" s="56">
        <v>25300</v>
      </c>
      <c r="E82" s="56">
        <v>28571.3</v>
      </c>
      <c r="F82" s="15">
        <v>20883.8</v>
      </c>
      <c r="G82" s="15">
        <f t="shared" si="9"/>
        <v>73.09362892133015</v>
      </c>
      <c r="H82" s="15">
        <f t="shared" si="10"/>
        <v>82.54466403162056</v>
      </c>
      <c r="L82" s="2"/>
    </row>
    <row r="83" spans="1:8" ht="24.75" customHeight="1">
      <c r="A83" s="9" t="s">
        <v>68</v>
      </c>
      <c r="B83" s="9"/>
      <c r="C83" s="25" t="s">
        <v>67</v>
      </c>
      <c r="D83" s="56">
        <v>4207.6</v>
      </c>
      <c r="E83" s="56">
        <v>4207.6</v>
      </c>
      <c r="F83" s="15">
        <v>4364</v>
      </c>
      <c r="G83" s="15">
        <f t="shared" si="9"/>
        <v>103.71708337294419</v>
      </c>
      <c r="H83" s="15">
        <f t="shared" si="10"/>
        <v>103.71708337294419</v>
      </c>
    </row>
    <row r="84" spans="1:8" ht="15" customHeight="1" hidden="1">
      <c r="A84" s="9" t="s">
        <v>8</v>
      </c>
      <c r="B84" s="9"/>
      <c r="C84" s="25" t="s">
        <v>5</v>
      </c>
      <c r="D84" s="56"/>
      <c r="E84" s="56"/>
      <c r="F84" s="15"/>
      <c r="G84" s="15" t="e">
        <f t="shared" si="9"/>
        <v>#DIV/0!</v>
      </c>
      <c r="H84" s="15" t="e">
        <f t="shared" si="10"/>
        <v>#DIV/0!</v>
      </c>
    </row>
    <row r="85" spans="1:8" ht="12.75">
      <c r="A85" s="9" t="s">
        <v>9</v>
      </c>
      <c r="B85" s="9"/>
      <c r="C85" s="25" t="s">
        <v>6</v>
      </c>
      <c r="D85" s="56">
        <v>2202.9</v>
      </c>
      <c r="E85" s="56">
        <v>2452.9</v>
      </c>
      <c r="F85" s="15">
        <v>3130</v>
      </c>
      <c r="G85" s="15">
        <f t="shared" si="9"/>
        <v>127.60406049981654</v>
      </c>
      <c r="H85" s="15">
        <f t="shared" si="10"/>
        <v>142.08543283853103</v>
      </c>
    </row>
    <row r="86" spans="1:8" ht="12.75" hidden="1">
      <c r="A86" s="9" t="s">
        <v>10</v>
      </c>
      <c r="B86" s="9"/>
      <c r="C86" s="25" t="s">
        <v>21</v>
      </c>
      <c r="D86" s="56"/>
      <c r="E86" s="56"/>
      <c r="F86" s="15"/>
      <c r="G86" s="15" t="e">
        <f t="shared" si="9"/>
        <v>#DIV/0!</v>
      </c>
      <c r="H86" s="15" t="e">
        <f t="shared" si="10"/>
        <v>#DIV/0!</v>
      </c>
    </row>
    <row r="87" spans="1:8" ht="26.25" customHeight="1">
      <c r="A87" s="10" t="s">
        <v>11</v>
      </c>
      <c r="B87" s="10"/>
      <c r="C87" s="25" t="s">
        <v>17</v>
      </c>
      <c r="D87" s="56">
        <v>6104</v>
      </c>
      <c r="E87" s="56">
        <v>6767.2</v>
      </c>
      <c r="F87" s="15">
        <v>7652.5</v>
      </c>
      <c r="G87" s="15">
        <f t="shared" si="9"/>
        <v>113.08222012058164</v>
      </c>
      <c r="H87" s="15">
        <f t="shared" si="10"/>
        <v>125.36861074705111</v>
      </c>
    </row>
    <row r="88" spans="1:8" ht="28.5" customHeight="1">
      <c r="A88" s="27" t="s">
        <v>40</v>
      </c>
      <c r="B88" s="27"/>
      <c r="C88" s="25" t="s">
        <v>41</v>
      </c>
      <c r="D88" s="56">
        <v>0</v>
      </c>
      <c r="E88" s="56">
        <v>228.8</v>
      </c>
      <c r="F88" s="15">
        <v>523</v>
      </c>
      <c r="G88" s="15">
        <f t="shared" si="9"/>
        <v>228.58391608391608</v>
      </c>
      <c r="H88" s="15"/>
    </row>
    <row r="89" spans="1:8" ht="12.75">
      <c r="A89" s="26" t="s">
        <v>18</v>
      </c>
      <c r="B89" s="26"/>
      <c r="C89" s="25" t="s">
        <v>15</v>
      </c>
      <c r="D89" s="56">
        <v>53.8</v>
      </c>
      <c r="E89" s="56">
        <v>3795.3</v>
      </c>
      <c r="F89" s="15">
        <v>3757.3</v>
      </c>
      <c r="G89" s="15">
        <f t="shared" si="9"/>
        <v>98.9987616262219</v>
      </c>
      <c r="H89" s="15">
        <f>F89*100/D89</f>
        <v>6983.828996282528</v>
      </c>
    </row>
    <row r="90" spans="1:8" ht="15.75" customHeight="1">
      <c r="A90" s="18" t="s">
        <v>12</v>
      </c>
      <c r="B90" s="18"/>
      <c r="C90" s="25" t="s">
        <v>7</v>
      </c>
      <c r="D90" s="56"/>
      <c r="E90" s="56">
        <v>118.7</v>
      </c>
      <c r="F90" s="15">
        <v>118.7</v>
      </c>
      <c r="G90" s="15">
        <f t="shared" si="9"/>
        <v>100</v>
      </c>
      <c r="H90" s="15"/>
    </row>
    <row r="91" spans="1:8" ht="12.75">
      <c r="A91" s="28" t="s">
        <v>37</v>
      </c>
      <c r="B91" s="59"/>
      <c r="C91" s="13" t="s">
        <v>38</v>
      </c>
      <c r="D91" s="56"/>
      <c r="E91" s="56"/>
      <c r="F91" s="15"/>
      <c r="G91" s="15"/>
      <c r="H91" s="15"/>
    </row>
    <row r="92" spans="1:8" ht="12.75" hidden="1">
      <c r="A92" s="28" t="s">
        <v>42</v>
      </c>
      <c r="B92" s="59"/>
      <c r="C92" s="13" t="s">
        <v>43</v>
      </c>
      <c r="D92" s="68"/>
      <c r="E92" s="13"/>
      <c r="F92" s="15"/>
      <c r="G92" s="21" t="e">
        <f>F92*100/E92</f>
        <v>#DIV/0!</v>
      </c>
      <c r="H92" s="15" t="e">
        <f>F92*100/D92</f>
        <v>#DIV/0!</v>
      </c>
    </row>
    <row r="93" spans="1:8" ht="12.75">
      <c r="A93" s="22" t="s">
        <v>1</v>
      </c>
      <c r="B93" s="22"/>
      <c r="C93" s="29" t="s">
        <v>0</v>
      </c>
      <c r="D93" s="30">
        <f>D94+D95</f>
        <v>49702.6</v>
      </c>
      <c r="E93" s="30">
        <f>E94+E95</f>
        <v>69110.4</v>
      </c>
      <c r="F93" s="30">
        <f>F94+F95</f>
        <v>55846.1</v>
      </c>
      <c r="G93" s="21">
        <f>F93*100/E93</f>
        <v>80.80708547483448</v>
      </c>
      <c r="H93" s="21">
        <f>F93*100/D93</f>
        <v>112.36052037519164</v>
      </c>
    </row>
    <row r="94" spans="1:8" ht="22.5">
      <c r="A94" s="73" t="s">
        <v>62</v>
      </c>
      <c r="B94" s="9"/>
      <c r="C94" s="31" t="s">
        <v>20</v>
      </c>
      <c r="D94" s="55">
        <v>49702.6</v>
      </c>
      <c r="E94" s="56">
        <v>69110.4</v>
      </c>
      <c r="F94" s="15">
        <v>55846.1</v>
      </c>
      <c r="G94" s="15">
        <f>F94*100/E94</f>
        <v>80.80708547483448</v>
      </c>
      <c r="H94" s="15">
        <f>F94*100/D94</f>
        <v>112.36052037519164</v>
      </c>
    </row>
    <row r="95" spans="1:8" ht="21" customHeight="1" hidden="1">
      <c r="A95" s="11" t="s">
        <v>66</v>
      </c>
      <c r="B95" s="11"/>
      <c r="C95" s="32" t="s">
        <v>19</v>
      </c>
      <c r="D95" s="62"/>
      <c r="E95" s="56"/>
      <c r="F95" s="15"/>
      <c r="G95" s="15" t="e">
        <f>F95*100/E95</f>
        <v>#DIV/0!</v>
      </c>
      <c r="H95" s="15"/>
    </row>
    <row r="96" spans="1:8" ht="12.75">
      <c r="A96" s="18"/>
      <c r="B96" s="19"/>
      <c r="C96" s="20" t="s">
        <v>4</v>
      </c>
      <c r="D96" s="21">
        <f>D93+D81</f>
        <v>87570.9</v>
      </c>
      <c r="E96" s="21">
        <f>E93+E81</f>
        <v>115252.2</v>
      </c>
      <c r="F96" s="21">
        <f>F93+F81</f>
        <v>96275.5</v>
      </c>
      <c r="G96" s="21">
        <f>F96*100/E96</f>
        <v>83.53463100921284</v>
      </c>
      <c r="H96" s="21">
        <f>F96*100/D96</f>
        <v>109.9400599970995</v>
      </c>
    </row>
    <row r="97" spans="1:8" ht="12.75">
      <c r="A97" s="174"/>
      <c r="B97" s="175"/>
      <c r="C97" s="175"/>
      <c r="D97" s="175"/>
      <c r="E97" s="175"/>
      <c r="F97" s="175"/>
      <c r="G97" s="21"/>
      <c r="H97" s="15"/>
    </row>
    <row r="98" spans="1:8" ht="12.75">
      <c r="A98" s="176" t="s">
        <v>27</v>
      </c>
      <c r="B98" s="177"/>
      <c r="C98" s="177"/>
      <c r="D98" s="177"/>
      <c r="E98" s="177"/>
      <c r="F98" s="177"/>
      <c r="G98" s="177"/>
      <c r="H98" s="177"/>
    </row>
    <row r="99" spans="1:8" ht="12.75">
      <c r="A99" s="22" t="s">
        <v>3</v>
      </c>
      <c r="B99" s="22"/>
      <c r="C99" s="23" t="s">
        <v>63</v>
      </c>
      <c r="D99" s="24">
        <f>D100+D103+D107+D104+D105+D108+D106+D102+D101</f>
        <v>2928.3999999999996</v>
      </c>
      <c r="E99" s="24">
        <f>E100+E103+E107+E104+E105+E108+E106+E102+E101</f>
        <v>2928.3999999999996</v>
      </c>
      <c r="F99" s="24">
        <f>F100+F103+F107+F104+F105+F108+F106+F102+F101</f>
        <v>2961</v>
      </c>
      <c r="G99" s="21">
        <f aca="true" t="shared" si="11" ref="G99:G105">F99*100/E99</f>
        <v>101.11323589673543</v>
      </c>
      <c r="H99" s="21">
        <f aca="true" t="shared" si="12" ref="H99:H105">F99*100/D99</f>
        <v>101.11323589673543</v>
      </c>
    </row>
    <row r="100" spans="1:12" ht="12.75">
      <c r="A100" s="9" t="s">
        <v>71</v>
      </c>
      <c r="B100" s="9"/>
      <c r="C100" s="51" t="s">
        <v>72</v>
      </c>
      <c r="D100" s="56">
        <v>1330</v>
      </c>
      <c r="E100" s="56">
        <v>1330</v>
      </c>
      <c r="F100" s="15">
        <v>1225.4</v>
      </c>
      <c r="G100" s="15">
        <f t="shared" si="11"/>
        <v>92.13533834586467</v>
      </c>
      <c r="H100" s="15">
        <f t="shared" si="12"/>
        <v>92.13533834586467</v>
      </c>
      <c r="L100" s="2"/>
    </row>
    <row r="101" spans="1:8" ht="25.5" customHeight="1">
      <c r="A101" s="9" t="s">
        <v>68</v>
      </c>
      <c r="B101" s="9"/>
      <c r="C101" s="25" t="s">
        <v>67</v>
      </c>
      <c r="D101" s="56">
        <v>1368.8</v>
      </c>
      <c r="E101" s="56">
        <v>1368.8</v>
      </c>
      <c r="F101" s="15">
        <v>1419.7</v>
      </c>
      <c r="G101" s="15">
        <f t="shared" si="11"/>
        <v>103.71858562244302</v>
      </c>
      <c r="H101" s="15">
        <f t="shared" si="12"/>
        <v>103.71858562244302</v>
      </c>
    </row>
    <row r="102" spans="1:8" ht="12.75" hidden="1">
      <c r="A102" s="9" t="s">
        <v>8</v>
      </c>
      <c r="B102" s="9"/>
      <c r="C102" s="25" t="s">
        <v>5</v>
      </c>
      <c r="D102" s="56"/>
      <c r="E102" s="56"/>
      <c r="F102" s="15"/>
      <c r="G102" s="15" t="e">
        <f t="shared" si="11"/>
        <v>#DIV/0!</v>
      </c>
      <c r="H102" s="15" t="e">
        <f t="shared" si="12"/>
        <v>#DIV/0!</v>
      </c>
    </row>
    <row r="103" spans="1:8" ht="12.75">
      <c r="A103" s="9" t="s">
        <v>9</v>
      </c>
      <c r="B103" s="9"/>
      <c r="C103" s="25" t="s">
        <v>6</v>
      </c>
      <c r="D103" s="56">
        <v>202.1</v>
      </c>
      <c r="E103" s="56">
        <v>202.1</v>
      </c>
      <c r="F103" s="15">
        <v>169.7</v>
      </c>
      <c r="G103" s="15">
        <f t="shared" si="11"/>
        <v>83.96833250865909</v>
      </c>
      <c r="H103" s="15">
        <f t="shared" si="12"/>
        <v>83.96833250865909</v>
      </c>
    </row>
    <row r="104" spans="1:8" ht="12.75">
      <c r="A104" s="9" t="s">
        <v>10</v>
      </c>
      <c r="B104" s="9"/>
      <c r="C104" s="25" t="s">
        <v>21</v>
      </c>
      <c r="D104" s="56">
        <v>1.5</v>
      </c>
      <c r="E104" s="56">
        <v>1.5</v>
      </c>
      <c r="F104" s="15">
        <v>2.7</v>
      </c>
      <c r="G104" s="15">
        <f t="shared" si="11"/>
        <v>180</v>
      </c>
      <c r="H104" s="15">
        <f t="shared" si="12"/>
        <v>180</v>
      </c>
    </row>
    <row r="105" spans="1:8" ht="22.5">
      <c r="A105" s="10" t="s">
        <v>11</v>
      </c>
      <c r="B105" s="10"/>
      <c r="C105" s="25" t="s">
        <v>17</v>
      </c>
      <c r="D105" s="56">
        <v>26</v>
      </c>
      <c r="E105" s="56">
        <v>26</v>
      </c>
      <c r="F105" s="15">
        <v>128</v>
      </c>
      <c r="G105" s="15">
        <f t="shared" si="11"/>
        <v>492.3076923076923</v>
      </c>
      <c r="H105" s="15">
        <f t="shared" si="12"/>
        <v>492.3076923076923</v>
      </c>
    </row>
    <row r="106" spans="1:8" ht="25.5" customHeight="1">
      <c r="A106" s="27" t="s">
        <v>40</v>
      </c>
      <c r="B106" s="27"/>
      <c r="C106" s="25" t="s">
        <v>41</v>
      </c>
      <c r="D106" s="56"/>
      <c r="E106" s="56"/>
      <c r="F106" s="15">
        <v>15.5</v>
      </c>
      <c r="G106" s="15"/>
      <c r="H106" s="15"/>
    </row>
    <row r="107" spans="1:8" ht="15" customHeight="1" hidden="1">
      <c r="A107" s="18" t="s">
        <v>12</v>
      </c>
      <c r="B107" s="18"/>
      <c r="C107" s="72" t="s">
        <v>7</v>
      </c>
      <c r="D107" s="56"/>
      <c r="E107" s="56"/>
      <c r="F107" s="15"/>
      <c r="G107" s="15"/>
      <c r="H107" s="15"/>
    </row>
    <row r="108" spans="1:8" ht="16.5" customHeight="1">
      <c r="A108" s="27" t="s">
        <v>37</v>
      </c>
      <c r="B108" s="64"/>
      <c r="C108" s="13" t="s">
        <v>38</v>
      </c>
      <c r="D108" s="56"/>
      <c r="E108" s="56"/>
      <c r="F108" s="15"/>
      <c r="G108" s="21"/>
      <c r="H108" s="15"/>
    </row>
    <row r="109" spans="1:8" ht="12.75">
      <c r="A109" s="61" t="s">
        <v>1</v>
      </c>
      <c r="B109" s="61"/>
      <c r="C109" s="29" t="s">
        <v>0</v>
      </c>
      <c r="D109" s="30">
        <f>D110+D111</f>
        <v>24190.4</v>
      </c>
      <c r="E109" s="30">
        <f>E110+E111</f>
        <v>32701.8</v>
      </c>
      <c r="F109" s="30">
        <f>F110+F111</f>
        <v>30563.5</v>
      </c>
      <c r="G109" s="21">
        <f>F109*100/E109</f>
        <v>93.46121620216624</v>
      </c>
      <c r="H109" s="21">
        <f>F109*100/D109</f>
        <v>126.34557510417355</v>
      </c>
    </row>
    <row r="110" spans="1:8" ht="22.5">
      <c r="A110" s="11" t="s">
        <v>62</v>
      </c>
      <c r="B110" s="9"/>
      <c r="C110" s="31" t="s">
        <v>20</v>
      </c>
      <c r="D110" s="55">
        <v>24190.4</v>
      </c>
      <c r="E110" s="56">
        <v>32701.8</v>
      </c>
      <c r="F110" s="15">
        <v>30551.1</v>
      </c>
      <c r="G110" s="15">
        <f>F110*100/E110</f>
        <v>93.42329780012109</v>
      </c>
      <c r="H110" s="15">
        <f>F110*100/D110</f>
        <v>126.29431510020503</v>
      </c>
    </row>
    <row r="111" spans="1:8" ht="24" customHeight="1">
      <c r="A111" s="73" t="s">
        <v>66</v>
      </c>
      <c r="B111" s="11"/>
      <c r="C111" s="32" t="s">
        <v>19</v>
      </c>
      <c r="D111" s="32"/>
      <c r="E111" s="56"/>
      <c r="F111" s="15">
        <v>12.4</v>
      </c>
      <c r="G111" s="21"/>
      <c r="H111" s="15"/>
    </row>
    <row r="112" spans="1:8" ht="12.75">
      <c r="A112" s="18"/>
      <c r="B112" s="19"/>
      <c r="C112" s="20" t="s">
        <v>4</v>
      </c>
      <c r="D112" s="21">
        <f>D109+D99</f>
        <v>27118.800000000003</v>
      </c>
      <c r="E112" s="21">
        <f>E109+E99</f>
        <v>35630.2</v>
      </c>
      <c r="F112" s="21">
        <f>F109+F99</f>
        <v>33524.5</v>
      </c>
      <c r="G112" s="21">
        <f>F112*100/E112</f>
        <v>94.09012579216508</v>
      </c>
      <c r="H112" s="21">
        <f>F112*100/D112</f>
        <v>123.62088292992314</v>
      </c>
    </row>
    <row r="113" spans="1:8" ht="12.75">
      <c r="A113" s="174"/>
      <c r="B113" s="175"/>
      <c r="C113" s="175"/>
      <c r="D113" s="175"/>
      <c r="E113" s="175"/>
      <c r="F113" s="175"/>
      <c r="G113" s="21"/>
      <c r="H113" s="15"/>
    </row>
    <row r="114" spans="1:8" ht="12.75">
      <c r="A114" s="176" t="s">
        <v>28</v>
      </c>
      <c r="B114" s="177"/>
      <c r="C114" s="177"/>
      <c r="D114" s="177"/>
      <c r="E114" s="177"/>
      <c r="F114" s="177"/>
      <c r="G114" s="177"/>
      <c r="H114" s="177"/>
    </row>
    <row r="115" spans="1:8" ht="12.75">
      <c r="A115" s="22" t="s">
        <v>3</v>
      </c>
      <c r="B115" s="22"/>
      <c r="C115" s="23" t="s">
        <v>63</v>
      </c>
      <c r="D115" s="24">
        <f>D116+D120+D124+D121+D122+D125+D123+D126+D117+D118+D119</f>
        <v>5340.700000000001</v>
      </c>
      <c r="E115" s="24">
        <f>E116+E120+E124+E121+E122+E125+E123+E126+E117+E118+E119</f>
        <v>5545.700000000001</v>
      </c>
      <c r="F115" s="24">
        <f>F116+F120+F124+F121+F122+F125+F123+F126+F117+F118+F119</f>
        <v>5475.799999999999</v>
      </c>
      <c r="G115" s="21">
        <f>F115*100/E115</f>
        <v>98.73956398651204</v>
      </c>
      <c r="H115" s="21">
        <f>F115*100/D115</f>
        <v>102.52963094725406</v>
      </c>
    </row>
    <row r="116" spans="1:12" ht="12.75">
      <c r="A116" s="9" t="s">
        <v>71</v>
      </c>
      <c r="B116" s="9"/>
      <c r="C116" s="51" t="s">
        <v>72</v>
      </c>
      <c r="D116" s="56">
        <v>1350</v>
      </c>
      <c r="E116" s="56">
        <v>1350</v>
      </c>
      <c r="F116" s="15">
        <v>1368.2</v>
      </c>
      <c r="G116" s="15">
        <f>F116*100/E116</f>
        <v>101.34814814814816</v>
      </c>
      <c r="H116" s="15">
        <f>F116*100/D116</f>
        <v>101.34814814814816</v>
      </c>
      <c r="L116" s="2"/>
    </row>
    <row r="117" spans="1:8" ht="22.5" hidden="1">
      <c r="A117" s="9" t="s">
        <v>68</v>
      </c>
      <c r="B117" s="9"/>
      <c r="C117" s="25" t="s">
        <v>67</v>
      </c>
      <c r="D117" s="56"/>
      <c r="E117" s="56"/>
      <c r="F117" s="15"/>
      <c r="G117" s="15" t="e">
        <f>F117*100/E117</f>
        <v>#DIV/0!</v>
      </c>
      <c r="H117" s="15" t="e">
        <f>F117*100/D117</f>
        <v>#DIV/0!</v>
      </c>
    </row>
    <row r="118" spans="1:8" ht="26.25" customHeight="1">
      <c r="A118" s="9" t="s">
        <v>68</v>
      </c>
      <c r="B118" s="9"/>
      <c r="C118" s="25" t="s">
        <v>67</v>
      </c>
      <c r="D118" s="56">
        <v>2957.8</v>
      </c>
      <c r="E118" s="56">
        <v>2957.8</v>
      </c>
      <c r="F118" s="15">
        <v>3067.8</v>
      </c>
      <c r="G118" s="15">
        <f>F118*100/E118</f>
        <v>103.71898032321319</v>
      </c>
      <c r="H118" s="15">
        <f>F118*100/D118</f>
        <v>103.71898032321319</v>
      </c>
    </row>
    <row r="119" spans="1:8" ht="16.5" customHeight="1">
      <c r="A119" s="9" t="s">
        <v>8</v>
      </c>
      <c r="B119" s="9"/>
      <c r="C119" s="25" t="s">
        <v>5</v>
      </c>
      <c r="D119" s="56">
        <v>0</v>
      </c>
      <c r="E119" s="56"/>
      <c r="F119" s="15">
        <v>24.4</v>
      </c>
      <c r="G119" s="15"/>
      <c r="H119" s="15"/>
    </row>
    <row r="120" spans="1:8" ht="12.75">
      <c r="A120" s="9" t="s">
        <v>9</v>
      </c>
      <c r="B120" s="9"/>
      <c r="C120" s="25" t="s">
        <v>6</v>
      </c>
      <c r="D120" s="56">
        <v>256.2</v>
      </c>
      <c r="E120" s="56">
        <v>256.2</v>
      </c>
      <c r="F120" s="15">
        <v>202.8</v>
      </c>
      <c r="G120" s="15">
        <f>F120*100/E120</f>
        <v>79.15690866510539</v>
      </c>
      <c r="H120" s="15">
        <f>F120*100/D120</f>
        <v>79.15690866510539</v>
      </c>
    </row>
    <row r="121" spans="1:8" ht="12.75">
      <c r="A121" s="9" t="s">
        <v>10</v>
      </c>
      <c r="B121" s="9"/>
      <c r="C121" s="25" t="s">
        <v>21</v>
      </c>
      <c r="D121" s="56">
        <v>13.5</v>
      </c>
      <c r="E121" s="56">
        <v>13.5</v>
      </c>
      <c r="F121" s="15">
        <v>17.6</v>
      </c>
      <c r="G121" s="15">
        <f>F121*100/E121</f>
        <v>130.37037037037038</v>
      </c>
      <c r="H121" s="15">
        <f>F121*100/D121</f>
        <v>130.37037037037038</v>
      </c>
    </row>
    <row r="122" spans="1:8" ht="23.25" customHeight="1">
      <c r="A122" s="10" t="s">
        <v>11</v>
      </c>
      <c r="B122" s="10"/>
      <c r="C122" s="25" t="s">
        <v>17</v>
      </c>
      <c r="D122" s="56">
        <v>763.2</v>
      </c>
      <c r="E122" s="56">
        <v>763.2</v>
      </c>
      <c r="F122" s="15">
        <v>464.7</v>
      </c>
      <c r="G122" s="15">
        <f>F122*100/E122</f>
        <v>60.88836477987421</v>
      </c>
      <c r="H122" s="15">
        <f>F122*100/D122</f>
        <v>60.88836477987421</v>
      </c>
    </row>
    <row r="123" spans="1:8" ht="24.75" customHeight="1">
      <c r="A123" s="27" t="s">
        <v>40</v>
      </c>
      <c r="B123" s="27"/>
      <c r="C123" s="25" t="s">
        <v>41</v>
      </c>
      <c r="D123" s="56">
        <v>0</v>
      </c>
      <c r="E123" s="56"/>
      <c r="F123" s="15">
        <v>114.5</v>
      </c>
      <c r="G123" s="15"/>
      <c r="H123" s="15"/>
    </row>
    <row r="124" spans="1:8" ht="27" customHeight="1" hidden="1">
      <c r="A124" s="26" t="s">
        <v>18</v>
      </c>
      <c r="B124" s="26"/>
      <c r="C124" s="25" t="s">
        <v>15</v>
      </c>
      <c r="D124" s="56"/>
      <c r="E124" s="56"/>
      <c r="F124" s="15"/>
      <c r="G124" s="15"/>
      <c r="H124" s="15"/>
    </row>
    <row r="125" spans="1:8" ht="16.5" customHeight="1">
      <c r="A125" s="18" t="s">
        <v>12</v>
      </c>
      <c r="B125" s="18"/>
      <c r="C125" s="25" t="s">
        <v>7</v>
      </c>
      <c r="D125" s="56"/>
      <c r="E125" s="56"/>
      <c r="F125" s="15">
        <v>10.8</v>
      </c>
      <c r="G125" s="21"/>
      <c r="H125" s="15"/>
    </row>
    <row r="126" spans="1:8" ht="14.25" customHeight="1">
      <c r="A126" s="26" t="s">
        <v>37</v>
      </c>
      <c r="B126" s="64"/>
      <c r="C126" s="13" t="s">
        <v>38</v>
      </c>
      <c r="D126" s="56"/>
      <c r="E126" s="56">
        <v>205</v>
      </c>
      <c r="F126" s="15">
        <v>205</v>
      </c>
      <c r="G126" s="21"/>
      <c r="H126" s="15"/>
    </row>
    <row r="127" spans="1:8" ht="12.75">
      <c r="A127" s="22" t="s">
        <v>1</v>
      </c>
      <c r="B127" s="22"/>
      <c r="C127" s="29" t="s">
        <v>0</v>
      </c>
      <c r="D127" s="30">
        <f>D128</f>
        <v>30240.8</v>
      </c>
      <c r="E127" s="30">
        <f>E128</f>
        <v>39598.9</v>
      </c>
      <c r="F127" s="30">
        <f>F128</f>
        <v>37852.5</v>
      </c>
      <c r="G127" s="21">
        <f>F127*100/E127</f>
        <v>95.5897764836902</v>
      </c>
      <c r="H127" s="21">
        <f>F127*100/D127</f>
        <v>125.17029972752044</v>
      </c>
    </row>
    <row r="128" spans="1:8" ht="22.5">
      <c r="A128" s="73" t="s">
        <v>62</v>
      </c>
      <c r="B128" s="9"/>
      <c r="C128" s="31" t="s">
        <v>20</v>
      </c>
      <c r="D128" s="55">
        <v>30240.8</v>
      </c>
      <c r="E128" s="56">
        <v>39598.9</v>
      </c>
      <c r="F128" s="15">
        <v>37852.5</v>
      </c>
      <c r="G128" s="15">
        <f>F128*100/E128</f>
        <v>95.5897764836902</v>
      </c>
      <c r="H128" s="15">
        <f>F128*100/D128</f>
        <v>125.17029972752044</v>
      </c>
    </row>
    <row r="129" spans="1:8" ht="12.75">
      <c r="A129" s="18"/>
      <c r="B129" s="19"/>
      <c r="C129" s="20" t="s">
        <v>4</v>
      </c>
      <c r="D129" s="21">
        <f>D127+D115</f>
        <v>35581.5</v>
      </c>
      <c r="E129" s="21">
        <f>E127+E115</f>
        <v>45144.600000000006</v>
      </c>
      <c r="F129" s="21">
        <f>F127+F115</f>
        <v>43328.3</v>
      </c>
      <c r="G129" s="21">
        <f>F129*100/E129</f>
        <v>95.97670596261788</v>
      </c>
      <c r="H129" s="21">
        <f>F129*100/D129</f>
        <v>121.77198825232213</v>
      </c>
    </row>
    <row r="130" spans="1:8" ht="12.75">
      <c r="A130" s="174"/>
      <c r="B130" s="175"/>
      <c r="C130" s="175"/>
      <c r="D130" s="175"/>
      <c r="E130" s="175"/>
      <c r="F130" s="175"/>
      <c r="G130" s="21"/>
      <c r="H130" s="15"/>
    </row>
    <row r="131" spans="1:8" ht="12.75">
      <c r="A131" s="176" t="s">
        <v>29</v>
      </c>
      <c r="B131" s="177"/>
      <c r="C131" s="177"/>
      <c r="D131" s="177"/>
      <c r="E131" s="177"/>
      <c r="F131" s="177"/>
      <c r="G131" s="177"/>
      <c r="H131" s="177"/>
    </row>
    <row r="132" spans="1:8" ht="12.75">
      <c r="A132" s="22" t="s">
        <v>3</v>
      </c>
      <c r="B132" s="22"/>
      <c r="C132" s="23" t="s">
        <v>63</v>
      </c>
      <c r="D132" s="24">
        <f>D133+D135+D136+D137+D139+D141+D138+D140+D134</f>
        <v>9980</v>
      </c>
      <c r="E132" s="24">
        <f>E133+E135+E136+E137+E139+E141+E138+E140+E134</f>
        <v>10005</v>
      </c>
      <c r="F132" s="24">
        <f>F133+F135+F136+F137+F139+F141+F138+F140+F134</f>
        <v>10443.6</v>
      </c>
      <c r="G132" s="21">
        <f aca="true" t="shared" si="13" ref="G132:G137">F132*100/E132</f>
        <v>104.38380809595202</v>
      </c>
      <c r="H132" s="21">
        <f aca="true" t="shared" si="14" ref="H132:H137">F132*100/D132</f>
        <v>104.64529058116233</v>
      </c>
    </row>
    <row r="133" spans="1:12" ht="12.75">
      <c r="A133" s="9" t="s">
        <v>71</v>
      </c>
      <c r="B133" s="9"/>
      <c r="C133" s="51" t="s">
        <v>72</v>
      </c>
      <c r="D133" s="56">
        <v>2850</v>
      </c>
      <c r="E133" s="56">
        <v>2850</v>
      </c>
      <c r="F133" s="15">
        <v>3055.4</v>
      </c>
      <c r="G133" s="15">
        <f t="shared" si="13"/>
        <v>107.20701754385965</v>
      </c>
      <c r="H133" s="15">
        <f t="shared" si="14"/>
        <v>107.20701754385965</v>
      </c>
      <c r="L133" s="2"/>
    </row>
    <row r="134" spans="1:8" ht="23.25" customHeight="1">
      <c r="A134" s="9" t="s">
        <v>68</v>
      </c>
      <c r="B134" s="9"/>
      <c r="C134" s="25" t="s">
        <v>67</v>
      </c>
      <c r="D134" s="56">
        <v>6463.1</v>
      </c>
      <c r="E134" s="56">
        <v>6463.1</v>
      </c>
      <c r="F134" s="15">
        <v>6703.5</v>
      </c>
      <c r="G134" s="15">
        <f t="shared" si="13"/>
        <v>103.71957729263046</v>
      </c>
      <c r="H134" s="15">
        <f t="shared" si="14"/>
        <v>103.71957729263046</v>
      </c>
    </row>
    <row r="135" spans="1:8" ht="12.75">
      <c r="A135" s="9" t="s">
        <v>9</v>
      </c>
      <c r="B135" s="9"/>
      <c r="C135" s="25" t="s">
        <v>6</v>
      </c>
      <c r="D135" s="56">
        <v>526.9</v>
      </c>
      <c r="E135" s="56">
        <v>526.9</v>
      </c>
      <c r="F135" s="15">
        <v>487</v>
      </c>
      <c r="G135" s="15">
        <f t="shared" si="13"/>
        <v>92.42740557980642</v>
      </c>
      <c r="H135" s="15">
        <f t="shared" si="14"/>
        <v>92.42740557980642</v>
      </c>
    </row>
    <row r="136" spans="1:8" ht="12.75">
      <c r="A136" s="9" t="s">
        <v>10</v>
      </c>
      <c r="B136" s="9"/>
      <c r="C136" s="25" t="s">
        <v>21</v>
      </c>
      <c r="D136" s="56">
        <v>20</v>
      </c>
      <c r="E136" s="56">
        <v>20</v>
      </c>
      <c r="F136" s="15">
        <v>12.4</v>
      </c>
      <c r="G136" s="15">
        <f t="shared" si="13"/>
        <v>62</v>
      </c>
      <c r="H136" s="15">
        <f t="shared" si="14"/>
        <v>62</v>
      </c>
    </row>
    <row r="137" spans="1:8" ht="22.5">
      <c r="A137" s="10" t="s">
        <v>11</v>
      </c>
      <c r="B137" s="10"/>
      <c r="C137" s="25" t="s">
        <v>17</v>
      </c>
      <c r="D137" s="56">
        <v>120</v>
      </c>
      <c r="E137" s="56">
        <v>120</v>
      </c>
      <c r="F137" s="15">
        <v>160.3</v>
      </c>
      <c r="G137" s="15">
        <f t="shared" si="13"/>
        <v>133.58333333333334</v>
      </c>
      <c r="H137" s="15">
        <f t="shared" si="14"/>
        <v>133.58333333333334</v>
      </c>
    </row>
    <row r="138" spans="1:8" ht="22.5" hidden="1">
      <c r="A138" s="27" t="s">
        <v>40</v>
      </c>
      <c r="B138" s="27"/>
      <c r="C138" s="25" t="s">
        <v>41</v>
      </c>
      <c r="D138" s="56">
        <v>0</v>
      </c>
      <c r="E138" s="56"/>
      <c r="F138" s="15"/>
      <c r="G138" s="15"/>
      <c r="H138" s="15"/>
    </row>
    <row r="139" spans="1:8" ht="18.75" customHeight="1" hidden="1">
      <c r="A139" s="27" t="s">
        <v>18</v>
      </c>
      <c r="B139" s="27"/>
      <c r="C139" s="25" t="s">
        <v>15</v>
      </c>
      <c r="D139" s="56">
        <v>0</v>
      </c>
      <c r="E139" s="56"/>
      <c r="F139" s="15"/>
      <c r="G139" s="15" t="e">
        <f>F139*100/E139</f>
        <v>#DIV/0!</v>
      </c>
      <c r="H139" s="15"/>
    </row>
    <row r="140" spans="1:8" ht="15" customHeight="1" hidden="1">
      <c r="A140" s="18" t="s">
        <v>12</v>
      </c>
      <c r="B140" s="18"/>
      <c r="C140" s="25" t="s">
        <v>7</v>
      </c>
      <c r="D140" s="56"/>
      <c r="E140" s="56"/>
      <c r="F140" s="15"/>
      <c r="G140" s="15"/>
      <c r="H140" s="15"/>
    </row>
    <row r="141" spans="1:8" ht="18" customHeight="1">
      <c r="A141" s="27" t="s">
        <v>37</v>
      </c>
      <c r="B141" s="64"/>
      <c r="C141" s="13" t="s">
        <v>38</v>
      </c>
      <c r="D141" s="56"/>
      <c r="E141" s="56">
        <v>25</v>
      </c>
      <c r="F141" s="14">
        <v>25</v>
      </c>
      <c r="G141" s="15"/>
      <c r="H141" s="15"/>
    </row>
    <row r="142" spans="1:8" ht="18" customHeight="1">
      <c r="A142" s="61" t="s">
        <v>1</v>
      </c>
      <c r="B142" s="61"/>
      <c r="C142" s="29" t="s">
        <v>0</v>
      </c>
      <c r="D142" s="30">
        <f>D143+D144+D145</f>
        <v>46099.1</v>
      </c>
      <c r="E142" s="30">
        <f>E143+E144+E146</f>
        <v>69993.5</v>
      </c>
      <c r="F142" s="30">
        <f>F143+F144+F145+F146</f>
        <v>59923.8</v>
      </c>
      <c r="G142" s="21">
        <f>F142*100/E142</f>
        <v>85.61337838513576</v>
      </c>
      <c r="H142" s="21">
        <f>F142*100/D142</f>
        <v>129.9890887240749</v>
      </c>
    </row>
    <row r="143" spans="1:8" ht="22.5">
      <c r="A143" s="73" t="s">
        <v>62</v>
      </c>
      <c r="B143" s="9"/>
      <c r="C143" s="31" t="s">
        <v>20</v>
      </c>
      <c r="D143" s="55">
        <v>46099.1</v>
      </c>
      <c r="E143" s="56">
        <v>69993.5</v>
      </c>
      <c r="F143" s="15">
        <v>59923.8</v>
      </c>
      <c r="G143" s="15">
        <f>F143*100/E143</f>
        <v>85.61337838513576</v>
      </c>
      <c r="H143" s="15">
        <f>F143*100/D143</f>
        <v>129.9890887240749</v>
      </c>
    </row>
    <row r="144" spans="1:8" ht="12.75" customHeight="1" hidden="1">
      <c r="A144" s="73" t="s">
        <v>2</v>
      </c>
      <c r="B144" s="11"/>
      <c r="C144" s="32" t="s">
        <v>19</v>
      </c>
      <c r="D144" s="32"/>
      <c r="E144" s="56"/>
      <c r="F144" s="15"/>
      <c r="G144" s="15" t="e">
        <f>F144*100/E144</f>
        <v>#DIV/0!</v>
      </c>
      <c r="H144" s="15" t="e">
        <f>F144*100/D144</f>
        <v>#DIV/0!</v>
      </c>
    </row>
    <row r="145" spans="1:8" ht="33" customHeight="1" hidden="1">
      <c r="A145" s="73" t="s">
        <v>61</v>
      </c>
      <c r="B145" s="63"/>
      <c r="C145" s="16" t="s">
        <v>59</v>
      </c>
      <c r="D145" s="32"/>
      <c r="E145" s="56"/>
      <c r="F145" s="15"/>
      <c r="G145" s="15" t="e">
        <f>F145*100/E145</f>
        <v>#DIV/0!</v>
      </c>
      <c r="H145" s="15" t="e">
        <f>F145*100/D145</f>
        <v>#DIV/0!</v>
      </c>
    </row>
    <row r="146" spans="1:8" ht="16.5" customHeight="1">
      <c r="A146" s="73" t="s">
        <v>66</v>
      </c>
      <c r="B146" s="11"/>
      <c r="C146" s="32" t="s">
        <v>19</v>
      </c>
      <c r="D146" s="32"/>
      <c r="E146" s="56"/>
      <c r="F146" s="15"/>
      <c r="G146" s="15"/>
      <c r="H146" s="15"/>
    </row>
    <row r="147" spans="1:8" ht="12.75">
      <c r="A147" s="18"/>
      <c r="B147" s="19"/>
      <c r="C147" s="20" t="s">
        <v>4</v>
      </c>
      <c r="D147" s="21">
        <f>D142+D132</f>
        <v>56079.1</v>
      </c>
      <c r="E147" s="21">
        <f>E142+E132</f>
        <v>79998.5</v>
      </c>
      <c r="F147" s="21">
        <f>F142+F132</f>
        <v>70367.40000000001</v>
      </c>
      <c r="G147" s="21">
        <f>F147*100/E147</f>
        <v>87.96089926686126</v>
      </c>
      <c r="H147" s="21">
        <f>F147*100/D147</f>
        <v>125.47883257755565</v>
      </c>
    </row>
    <row r="148" spans="1:8" ht="12.75">
      <c r="A148" s="182"/>
      <c r="B148" s="183"/>
      <c r="C148" s="183"/>
      <c r="D148" s="183"/>
      <c r="E148" s="183"/>
      <c r="F148" s="183"/>
      <c r="G148" s="21"/>
      <c r="H148" s="15"/>
    </row>
    <row r="149" spans="1:8" ht="12.75">
      <c r="A149" s="176" t="s">
        <v>30</v>
      </c>
      <c r="B149" s="177"/>
      <c r="C149" s="177"/>
      <c r="D149" s="177"/>
      <c r="E149" s="177"/>
      <c r="F149" s="177"/>
      <c r="G149" s="177"/>
      <c r="H149" s="177"/>
    </row>
    <row r="150" spans="1:8" ht="12.75">
      <c r="A150" s="22" t="s">
        <v>3</v>
      </c>
      <c r="B150" s="22"/>
      <c r="C150" s="23" t="s">
        <v>63</v>
      </c>
      <c r="D150" s="24">
        <f>D151+D154+D156+D158+D155+D159+D157+D160+D153+D152</f>
        <v>22876.9</v>
      </c>
      <c r="E150" s="24">
        <f>E151+E154+E156+E158+E155+E159+E157+E160+E153+E152</f>
        <v>24979.199999999997</v>
      </c>
      <c r="F150" s="24">
        <f>F151+F154+F156+F158+F155+F159+F157+F160+F153+F152</f>
        <v>24575</v>
      </c>
      <c r="G150" s="21">
        <f aca="true" t="shared" si="15" ref="G150:G159">F150*100/E150</f>
        <v>98.38185370228031</v>
      </c>
      <c r="H150" s="21">
        <f aca="true" t="shared" si="16" ref="H150:H156">F150*100/D150</f>
        <v>107.42277144193487</v>
      </c>
    </row>
    <row r="151" spans="1:12" ht="12.75">
      <c r="A151" s="9" t="s">
        <v>71</v>
      </c>
      <c r="B151" s="9"/>
      <c r="C151" s="51" t="s">
        <v>72</v>
      </c>
      <c r="D151" s="56">
        <v>14100</v>
      </c>
      <c r="E151" s="55">
        <v>14521.8</v>
      </c>
      <c r="F151" s="15">
        <v>13875.7</v>
      </c>
      <c r="G151" s="15">
        <f t="shared" si="15"/>
        <v>95.55082703246154</v>
      </c>
      <c r="H151" s="15">
        <f t="shared" si="16"/>
        <v>98.40921985815604</v>
      </c>
      <c r="L151" s="2"/>
    </row>
    <row r="152" spans="1:8" ht="25.5" customHeight="1">
      <c r="A152" s="9" t="s">
        <v>68</v>
      </c>
      <c r="B152" s="9"/>
      <c r="C152" s="25" t="s">
        <v>67</v>
      </c>
      <c r="D152" s="56">
        <v>6790.4</v>
      </c>
      <c r="E152" s="55">
        <v>6790.4</v>
      </c>
      <c r="F152" s="15">
        <v>7043</v>
      </c>
      <c r="G152" s="15">
        <f t="shared" si="15"/>
        <v>103.71995758718191</v>
      </c>
      <c r="H152" s="15">
        <f t="shared" si="16"/>
        <v>103.71995758718191</v>
      </c>
    </row>
    <row r="153" spans="1:8" ht="12.75" customHeight="1">
      <c r="A153" s="9" t="s">
        <v>8</v>
      </c>
      <c r="B153" s="9"/>
      <c r="C153" s="25" t="s">
        <v>5</v>
      </c>
      <c r="D153" s="56">
        <v>5</v>
      </c>
      <c r="E153" s="55">
        <v>78.4</v>
      </c>
      <c r="F153" s="15">
        <v>85.3</v>
      </c>
      <c r="G153" s="15">
        <f t="shared" si="15"/>
        <v>108.80102040816325</v>
      </c>
      <c r="H153" s="15">
        <f t="shared" si="16"/>
        <v>1706</v>
      </c>
    </row>
    <row r="154" spans="1:8" ht="12.75">
      <c r="A154" s="9" t="s">
        <v>9</v>
      </c>
      <c r="B154" s="9"/>
      <c r="C154" s="25" t="s">
        <v>6</v>
      </c>
      <c r="D154" s="56">
        <v>1658.2</v>
      </c>
      <c r="E154" s="55">
        <v>1658.2</v>
      </c>
      <c r="F154" s="15">
        <v>1868.7</v>
      </c>
      <c r="G154" s="15">
        <f t="shared" si="15"/>
        <v>112.69448799903509</v>
      </c>
      <c r="H154" s="15">
        <f t="shared" si="16"/>
        <v>112.69448799903509</v>
      </c>
    </row>
    <row r="155" spans="1:8" ht="12.75">
      <c r="A155" s="9" t="s">
        <v>10</v>
      </c>
      <c r="B155" s="9"/>
      <c r="C155" s="25" t="s">
        <v>21</v>
      </c>
      <c r="D155" s="56">
        <v>67</v>
      </c>
      <c r="E155" s="55">
        <v>76.6</v>
      </c>
      <c r="F155" s="15">
        <v>101.1</v>
      </c>
      <c r="G155" s="15">
        <f t="shared" si="15"/>
        <v>131.98433420365535</v>
      </c>
      <c r="H155" s="15">
        <f t="shared" si="16"/>
        <v>150.8955223880597</v>
      </c>
    </row>
    <row r="156" spans="1:8" ht="22.5">
      <c r="A156" s="10" t="s">
        <v>11</v>
      </c>
      <c r="B156" s="10"/>
      <c r="C156" s="25" t="s">
        <v>17</v>
      </c>
      <c r="D156" s="56">
        <v>256.3</v>
      </c>
      <c r="E156" s="55">
        <v>256.3</v>
      </c>
      <c r="F156" s="15">
        <v>165.8</v>
      </c>
      <c r="G156" s="15">
        <f t="shared" si="15"/>
        <v>64.68981662114709</v>
      </c>
      <c r="H156" s="15">
        <f t="shared" si="16"/>
        <v>64.68981662114709</v>
      </c>
    </row>
    <row r="157" spans="1:8" ht="24" customHeight="1">
      <c r="A157" s="27" t="s">
        <v>40</v>
      </c>
      <c r="B157" s="27"/>
      <c r="C157" s="25" t="s">
        <v>41</v>
      </c>
      <c r="D157" s="56"/>
      <c r="E157" s="55">
        <v>1150</v>
      </c>
      <c r="F157" s="15">
        <v>983.1</v>
      </c>
      <c r="G157" s="15">
        <f t="shared" si="15"/>
        <v>85.48695652173913</v>
      </c>
      <c r="H157" s="15"/>
    </row>
    <row r="158" spans="1:8" ht="18" customHeight="1" hidden="1">
      <c r="A158" s="26" t="s">
        <v>18</v>
      </c>
      <c r="B158" s="26"/>
      <c r="C158" s="25" t="s">
        <v>15</v>
      </c>
      <c r="D158" s="56"/>
      <c r="E158" s="55"/>
      <c r="F158" s="15"/>
      <c r="G158" s="15" t="e">
        <f t="shared" si="15"/>
        <v>#DIV/0!</v>
      </c>
      <c r="H158" s="15"/>
    </row>
    <row r="159" spans="1:8" ht="21" customHeight="1">
      <c r="A159" s="18" t="s">
        <v>12</v>
      </c>
      <c r="B159" s="18"/>
      <c r="C159" s="25" t="s">
        <v>7</v>
      </c>
      <c r="D159" s="56"/>
      <c r="E159" s="55">
        <v>447.5</v>
      </c>
      <c r="F159" s="15">
        <v>456.5</v>
      </c>
      <c r="G159" s="15">
        <f t="shared" si="15"/>
        <v>102.01117318435755</v>
      </c>
      <c r="H159" s="15"/>
    </row>
    <row r="160" spans="1:8" ht="16.5" customHeight="1">
      <c r="A160" s="26" t="s">
        <v>37</v>
      </c>
      <c r="B160" s="57"/>
      <c r="C160" s="13" t="s">
        <v>38</v>
      </c>
      <c r="D160" s="56"/>
      <c r="E160" s="55"/>
      <c r="F160" s="15">
        <v>-4.2</v>
      </c>
      <c r="G160" s="21"/>
      <c r="H160" s="15"/>
    </row>
    <row r="161" spans="1:8" ht="12.75">
      <c r="A161" s="22" t="s">
        <v>1</v>
      </c>
      <c r="B161" s="22"/>
      <c r="C161" s="29" t="s">
        <v>0</v>
      </c>
      <c r="D161" s="30">
        <f>D162+D163+D164</f>
        <v>29090.1</v>
      </c>
      <c r="E161" s="30">
        <f>E162+E163+E164</f>
        <v>44156.4</v>
      </c>
      <c r="F161" s="30">
        <f>F162+F163+F164</f>
        <v>41460.4</v>
      </c>
      <c r="G161" s="21">
        <f>F161*100/E161</f>
        <v>93.89442979953076</v>
      </c>
      <c r="H161" s="21">
        <f>F161*100/D161</f>
        <v>142.52408895122397</v>
      </c>
    </row>
    <row r="162" spans="1:8" ht="22.5">
      <c r="A162" s="73" t="s">
        <v>62</v>
      </c>
      <c r="B162" s="9"/>
      <c r="C162" s="31" t="s">
        <v>20</v>
      </c>
      <c r="D162" s="55">
        <v>29090.1</v>
      </c>
      <c r="E162" s="55">
        <v>44627.1</v>
      </c>
      <c r="F162" s="15">
        <v>41931.1</v>
      </c>
      <c r="G162" s="15">
        <f>F162*100/E162</f>
        <v>93.95882770782775</v>
      </c>
      <c r="H162" s="15">
        <f>F162*100/D162</f>
        <v>144.14216520396974</v>
      </c>
    </row>
    <row r="163" spans="1:8" ht="30.75" customHeight="1" hidden="1">
      <c r="A163" s="73" t="s">
        <v>66</v>
      </c>
      <c r="B163" s="11"/>
      <c r="C163" s="32" t="s">
        <v>19</v>
      </c>
      <c r="D163" s="32"/>
      <c r="E163" s="55"/>
      <c r="F163" s="15"/>
      <c r="G163" s="15" t="e">
        <f>F163*100/E163</f>
        <v>#DIV/0!</v>
      </c>
      <c r="H163" s="15"/>
    </row>
    <row r="164" spans="1:8" ht="22.5">
      <c r="A164" s="73" t="s">
        <v>61</v>
      </c>
      <c r="B164" s="63"/>
      <c r="C164" s="16" t="s">
        <v>59</v>
      </c>
      <c r="D164" s="32"/>
      <c r="E164" s="55">
        <v>-470.7</v>
      </c>
      <c r="F164" s="15">
        <v>-470.7</v>
      </c>
      <c r="G164" s="15">
        <f>F164*100/E164</f>
        <v>100</v>
      </c>
      <c r="H164" s="15"/>
    </row>
    <row r="165" spans="1:8" ht="12.75">
      <c r="A165" s="18"/>
      <c r="B165" s="19"/>
      <c r="C165" s="20" t="s">
        <v>4</v>
      </c>
      <c r="D165" s="21">
        <f>D161+D150</f>
        <v>51967</v>
      </c>
      <c r="E165" s="21">
        <f>E161+E150</f>
        <v>69135.6</v>
      </c>
      <c r="F165" s="21">
        <f>F161+F150</f>
        <v>66035.4</v>
      </c>
      <c r="G165" s="21">
        <f>F165*100/E165</f>
        <v>95.51576901046637</v>
      </c>
      <c r="H165" s="21">
        <f>F165*100/D165</f>
        <v>127.07179556256854</v>
      </c>
    </row>
    <row r="166" spans="1:8" ht="12.75">
      <c r="A166" s="174"/>
      <c r="B166" s="175"/>
      <c r="C166" s="175"/>
      <c r="D166" s="175"/>
      <c r="E166" s="175"/>
      <c r="F166" s="175"/>
      <c r="G166" s="21"/>
      <c r="H166" s="15"/>
    </row>
    <row r="167" spans="1:11" ht="12.75">
      <c r="A167" s="176" t="s">
        <v>31</v>
      </c>
      <c r="B167" s="177"/>
      <c r="C167" s="177"/>
      <c r="D167" s="177"/>
      <c r="E167" s="177"/>
      <c r="F167" s="177"/>
      <c r="G167" s="177"/>
      <c r="H167" s="177"/>
      <c r="J167" s="4"/>
      <c r="K167" s="4"/>
    </row>
    <row r="168" spans="1:11" ht="12.75">
      <c r="A168" s="22" t="s">
        <v>3</v>
      </c>
      <c r="B168" s="22"/>
      <c r="C168" s="23" t="s">
        <v>63</v>
      </c>
      <c r="D168" s="24">
        <f>D169+D172+D173+D174+D176+D177+D178+D175+D170+D171</f>
        <v>7424.099999999999</v>
      </c>
      <c r="E168" s="24">
        <f>E169+E172+E173+E174+E176+E177+E178+E175+E170+E171</f>
        <v>7424.099999999999</v>
      </c>
      <c r="F168" s="24">
        <f>F169+F172+F173+F174+F176+F177+F178+F175+F170+F171</f>
        <v>6646.599999999999</v>
      </c>
      <c r="G168" s="21">
        <f aca="true" t="shared" si="17" ref="G168:G176">F168*100/E168</f>
        <v>89.52735011651245</v>
      </c>
      <c r="H168" s="21">
        <f>F168*100/D168</f>
        <v>89.52735011651245</v>
      </c>
      <c r="J168" s="75"/>
      <c r="K168" s="4"/>
    </row>
    <row r="169" spans="1:12" ht="12.75">
      <c r="A169" s="9" t="s">
        <v>71</v>
      </c>
      <c r="B169" s="9"/>
      <c r="C169" s="51" t="s">
        <v>72</v>
      </c>
      <c r="D169" s="56">
        <v>3000</v>
      </c>
      <c r="E169" s="55">
        <v>3000</v>
      </c>
      <c r="F169" s="15">
        <v>2341</v>
      </c>
      <c r="G169" s="15">
        <f t="shared" si="17"/>
        <v>78.03333333333333</v>
      </c>
      <c r="H169" s="15">
        <f>F169*100/D169</f>
        <v>78.03333333333333</v>
      </c>
      <c r="J169" s="3"/>
      <c r="K169" s="4"/>
      <c r="L169" s="2"/>
    </row>
    <row r="170" spans="1:11" ht="26.25" customHeight="1">
      <c r="A170" s="9" t="s">
        <v>68</v>
      </c>
      <c r="B170" s="9"/>
      <c r="C170" s="25" t="s">
        <v>67</v>
      </c>
      <c r="D170" s="56">
        <v>2791.2</v>
      </c>
      <c r="E170" s="55">
        <v>2791.2</v>
      </c>
      <c r="F170" s="15">
        <v>2895</v>
      </c>
      <c r="G170" s="15">
        <f t="shared" si="17"/>
        <v>103.71883061049012</v>
      </c>
      <c r="H170" s="15">
        <f>F170*100/D170</f>
        <v>103.71883061049012</v>
      </c>
      <c r="J170" s="3"/>
      <c r="K170" s="4"/>
    </row>
    <row r="171" spans="1:11" ht="17.25" customHeight="1">
      <c r="A171" s="9" t="s">
        <v>8</v>
      </c>
      <c r="B171" s="9"/>
      <c r="C171" s="25" t="s">
        <v>5</v>
      </c>
      <c r="D171" s="56">
        <v>0</v>
      </c>
      <c r="E171" s="55">
        <v>23.5</v>
      </c>
      <c r="F171" s="15">
        <v>23.7</v>
      </c>
      <c r="G171" s="15">
        <f t="shared" si="17"/>
        <v>100.85106382978724</v>
      </c>
      <c r="H171" s="15"/>
      <c r="J171" s="3"/>
      <c r="K171" s="4"/>
    </row>
    <row r="172" spans="1:11" ht="12.75">
      <c r="A172" s="9" t="s">
        <v>9</v>
      </c>
      <c r="B172" s="9"/>
      <c r="C172" s="25" t="s">
        <v>6</v>
      </c>
      <c r="D172" s="56">
        <v>818.5</v>
      </c>
      <c r="E172" s="55">
        <v>818.5</v>
      </c>
      <c r="F172" s="15">
        <v>719.6</v>
      </c>
      <c r="G172" s="15">
        <f t="shared" si="17"/>
        <v>87.91692119731216</v>
      </c>
      <c r="H172" s="15">
        <f>F172*100/D172</f>
        <v>87.91692119731216</v>
      </c>
      <c r="J172" s="3"/>
      <c r="K172" s="4"/>
    </row>
    <row r="173" spans="1:11" ht="12.75">
      <c r="A173" s="9" t="s">
        <v>10</v>
      </c>
      <c r="B173" s="9"/>
      <c r="C173" s="25" t="s">
        <v>21</v>
      </c>
      <c r="D173" s="56">
        <v>8</v>
      </c>
      <c r="E173" s="55">
        <v>8</v>
      </c>
      <c r="F173" s="15">
        <v>10.5</v>
      </c>
      <c r="G173" s="15">
        <f t="shared" si="17"/>
        <v>131.25</v>
      </c>
      <c r="H173" s="15">
        <f>F173*100/D173</f>
        <v>131.25</v>
      </c>
      <c r="J173" s="3"/>
      <c r="K173" s="4"/>
    </row>
    <row r="174" spans="1:11" ht="22.5">
      <c r="A174" s="10" t="s">
        <v>11</v>
      </c>
      <c r="B174" s="10"/>
      <c r="C174" s="25" t="s">
        <v>17</v>
      </c>
      <c r="D174" s="56">
        <v>806.4</v>
      </c>
      <c r="E174" s="55">
        <v>782.9</v>
      </c>
      <c r="F174" s="15">
        <v>656.7</v>
      </c>
      <c r="G174" s="15">
        <f t="shared" si="17"/>
        <v>83.88044450121345</v>
      </c>
      <c r="H174" s="15">
        <f>F174*100/D174</f>
        <v>81.43601190476191</v>
      </c>
      <c r="J174" s="3"/>
      <c r="K174" s="4"/>
    </row>
    <row r="175" spans="1:11" ht="22.5" hidden="1">
      <c r="A175" s="27" t="s">
        <v>40</v>
      </c>
      <c r="B175" s="27"/>
      <c r="C175" s="25" t="s">
        <v>41</v>
      </c>
      <c r="D175" s="56"/>
      <c r="E175" s="55"/>
      <c r="F175" s="15"/>
      <c r="G175" s="15" t="e">
        <f t="shared" si="17"/>
        <v>#DIV/0!</v>
      </c>
      <c r="H175" s="15"/>
      <c r="J175" s="3"/>
      <c r="K175" s="4"/>
    </row>
    <row r="176" spans="1:11" ht="12.75" hidden="1">
      <c r="A176" s="26" t="s">
        <v>18</v>
      </c>
      <c r="B176" s="26"/>
      <c r="C176" s="25" t="s">
        <v>15</v>
      </c>
      <c r="D176" s="56"/>
      <c r="E176" s="55"/>
      <c r="F176" s="15"/>
      <c r="G176" s="15" t="e">
        <f t="shared" si="17"/>
        <v>#DIV/0!</v>
      </c>
      <c r="H176" s="15"/>
      <c r="J176" s="3"/>
      <c r="K176" s="4"/>
    </row>
    <row r="177" spans="1:11" ht="15.75" customHeight="1">
      <c r="A177" s="18" t="s">
        <v>12</v>
      </c>
      <c r="B177" s="18"/>
      <c r="C177" s="25" t="s">
        <v>7</v>
      </c>
      <c r="D177" s="56"/>
      <c r="E177" s="55"/>
      <c r="F177" s="15">
        <v>0.1</v>
      </c>
      <c r="G177" s="15"/>
      <c r="H177" s="15"/>
      <c r="J177" s="3"/>
      <c r="K177" s="4"/>
    </row>
    <row r="178" spans="1:11" ht="14.25" customHeight="1">
      <c r="A178" s="58" t="s">
        <v>37</v>
      </c>
      <c r="B178" s="59"/>
      <c r="C178" s="13" t="s">
        <v>38</v>
      </c>
      <c r="D178" s="56"/>
      <c r="E178" s="55"/>
      <c r="F178" s="15"/>
      <c r="G178" s="21"/>
      <c r="H178" s="15"/>
      <c r="J178" s="4"/>
      <c r="K178" s="4"/>
    </row>
    <row r="179" spans="1:8" ht="12.75">
      <c r="A179" s="22" t="s">
        <v>1</v>
      </c>
      <c r="B179" s="22"/>
      <c r="C179" s="29" t="s">
        <v>0</v>
      </c>
      <c r="D179" s="30">
        <f>D180+D181</f>
        <v>28988.5</v>
      </c>
      <c r="E179" s="30">
        <f>E180+E181</f>
        <v>37279.5</v>
      </c>
      <c r="F179" s="30">
        <f>F180+F181</f>
        <v>30769.2</v>
      </c>
      <c r="G179" s="21">
        <f>F179*100/E179</f>
        <v>82.53651470647407</v>
      </c>
      <c r="H179" s="21">
        <f>F179*100/D179</f>
        <v>106.14278075788675</v>
      </c>
    </row>
    <row r="180" spans="1:8" ht="23.25" customHeight="1">
      <c r="A180" s="73" t="s">
        <v>62</v>
      </c>
      <c r="B180" s="9"/>
      <c r="C180" s="31" t="s">
        <v>20</v>
      </c>
      <c r="D180" s="55">
        <v>28988.5</v>
      </c>
      <c r="E180" s="55">
        <v>37279.5</v>
      </c>
      <c r="F180" s="15">
        <v>30769.2</v>
      </c>
      <c r="G180" s="15">
        <f>F180*100/E180</f>
        <v>82.53651470647407</v>
      </c>
      <c r="H180" s="15">
        <f>F180*100/D180</f>
        <v>106.14278075788675</v>
      </c>
    </row>
    <row r="181" spans="1:8" ht="18" customHeight="1" hidden="1">
      <c r="A181" s="11" t="s">
        <v>2</v>
      </c>
      <c r="B181" s="11"/>
      <c r="C181" s="32" t="s">
        <v>19</v>
      </c>
      <c r="D181" s="62"/>
      <c r="E181" s="55"/>
      <c r="F181" s="15"/>
      <c r="G181" s="15"/>
      <c r="H181" s="15"/>
    </row>
    <row r="182" spans="1:8" ht="12.75">
      <c r="A182" s="18"/>
      <c r="B182" s="19"/>
      <c r="C182" s="20" t="s">
        <v>4</v>
      </c>
      <c r="D182" s="21">
        <f>D179+D168</f>
        <v>36412.6</v>
      </c>
      <c r="E182" s="21">
        <f>E179+E168</f>
        <v>44703.6</v>
      </c>
      <c r="F182" s="21">
        <f>F179+F168</f>
        <v>37415.8</v>
      </c>
      <c r="G182" s="21">
        <f>F182*100/E182</f>
        <v>83.69750982023821</v>
      </c>
      <c r="H182" s="21">
        <f>F182*100/D182</f>
        <v>102.75509027095018</v>
      </c>
    </row>
    <row r="183" spans="1:8" ht="12.75">
      <c r="A183" s="174"/>
      <c r="B183" s="175"/>
      <c r="C183" s="175"/>
      <c r="D183" s="175"/>
      <c r="E183" s="175"/>
      <c r="F183" s="175"/>
      <c r="G183" s="21"/>
      <c r="H183" s="15"/>
    </row>
    <row r="184" spans="1:8" ht="12.75">
      <c r="A184" s="176" t="s">
        <v>32</v>
      </c>
      <c r="B184" s="177"/>
      <c r="C184" s="177"/>
      <c r="D184" s="177"/>
      <c r="E184" s="177"/>
      <c r="F184" s="177"/>
      <c r="G184" s="177"/>
      <c r="H184" s="177"/>
    </row>
    <row r="185" spans="1:8" ht="12.75">
      <c r="A185" s="22" t="s">
        <v>3</v>
      </c>
      <c r="B185" s="22"/>
      <c r="C185" s="23" t="s">
        <v>63</v>
      </c>
      <c r="D185" s="24">
        <f>D186+D188+D189+D190+D191+D193+D195+D194+D192+D187</f>
        <v>25802.800000000003</v>
      </c>
      <c r="E185" s="24">
        <f>E186+E188+E189+E190+E191+E193+E195+E194+E192+E187</f>
        <v>28104</v>
      </c>
      <c r="F185" s="24">
        <f>F186+F188+F189+F190+F191+F193+F195+F194+F192+F187</f>
        <v>25825.500000000004</v>
      </c>
      <c r="G185" s="21">
        <f aca="true" t="shared" si="18" ref="G185:G193">F185*100/E185</f>
        <v>91.89261315115287</v>
      </c>
      <c r="H185" s="21">
        <f aca="true" t="shared" si="19" ref="H185:H191">F185*100/D185</f>
        <v>100.08797494845521</v>
      </c>
    </row>
    <row r="186" spans="1:12" ht="12.75">
      <c r="A186" s="9" t="s">
        <v>71</v>
      </c>
      <c r="B186" s="9"/>
      <c r="C186" s="51" t="s">
        <v>72</v>
      </c>
      <c r="D186" s="56">
        <v>18100</v>
      </c>
      <c r="E186" s="55">
        <v>19100</v>
      </c>
      <c r="F186" s="15">
        <v>17579.4</v>
      </c>
      <c r="G186" s="15">
        <f t="shared" si="18"/>
        <v>92.0387434554974</v>
      </c>
      <c r="H186" s="15">
        <f t="shared" si="19"/>
        <v>97.12375690607736</v>
      </c>
      <c r="L186" s="2"/>
    </row>
    <row r="187" spans="1:8" ht="23.25" customHeight="1">
      <c r="A187" s="9" t="s">
        <v>68</v>
      </c>
      <c r="B187" s="9"/>
      <c r="C187" s="25" t="s">
        <v>67</v>
      </c>
      <c r="D187" s="56">
        <v>4499.1</v>
      </c>
      <c r="E187" s="55">
        <v>4799.1</v>
      </c>
      <c r="F187" s="15">
        <v>4666.5</v>
      </c>
      <c r="G187" s="15">
        <f t="shared" si="18"/>
        <v>97.23698193411263</v>
      </c>
      <c r="H187" s="15">
        <f t="shared" si="19"/>
        <v>103.72074414882975</v>
      </c>
    </row>
    <row r="188" spans="1:8" ht="13.5" customHeight="1" hidden="1">
      <c r="A188" s="9" t="s">
        <v>8</v>
      </c>
      <c r="B188" s="9"/>
      <c r="C188" s="25" t="s">
        <v>5</v>
      </c>
      <c r="D188" s="56">
        <v>0</v>
      </c>
      <c r="E188" s="55"/>
      <c r="F188" s="15"/>
      <c r="G188" s="15" t="e">
        <f t="shared" si="18"/>
        <v>#DIV/0!</v>
      </c>
      <c r="H188" s="15" t="e">
        <f t="shared" si="19"/>
        <v>#DIV/0!</v>
      </c>
    </row>
    <row r="189" spans="1:8" ht="12.75">
      <c r="A189" s="9" t="s">
        <v>9</v>
      </c>
      <c r="B189" s="9"/>
      <c r="C189" s="25" t="s">
        <v>6</v>
      </c>
      <c r="D189" s="56">
        <v>2794.7</v>
      </c>
      <c r="E189" s="55">
        <v>2794.7</v>
      </c>
      <c r="F189" s="15">
        <v>2793.2</v>
      </c>
      <c r="G189" s="15">
        <f t="shared" si="18"/>
        <v>99.94632697606184</v>
      </c>
      <c r="H189" s="15">
        <f t="shared" si="19"/>
        <v>99.94632697606184</v>
      </c>
    </row>
    <row r="190" spans="1:8" ht="12.75">
      <c r="A190" s="9" t="s">
        <v>10</v>
      </c>
      <c r="B190" s="9"/>
      <c r="C190" s="25" t="s">
        <v>21</v>
      </c>
      <c r="D190" s="56">
        <v>124</v>
      </c>
      <c r="E190" s="55">
        <v>107.6</v>
      </c>
      <c r="F190" s="15">
        <v>115</v>
      </c>
      <c r="G190" s="15">
        <f t="shared" si="18"/>
        <v>106.87732342007436</v>
      </c>
      <c r="H190" s="15">
        <f t="shared" si="19"/>
        <v>92.74193548387096</v>
      </c>
    </row>
    <row r="191" spans="1:8" ht="22.5">
      <c r="A191" s="10" t="s">
        <v>11</v>
      </c>
      <c r="B191" s="10"/>
      <c r="C191" s="25" t="s">
        <v>17</v>
      </c>
      <c r="D191" s="56">
        <v>285</v>
      </c>
      <c r="E191" s="55">
        <v>302.7</v>
      </c>
      <c r="F191" s="15">
        <v>227.5</v>
      </c>
      <c r="G191" s="15">
        <f t="shared" si="18"/>
        <v>75.1569210439379</v>
      </c>
      <c r="H191" s="15">
        <f t="shared" si="19"/>
        <v>79.82456140350877</v>
      </c>
    </row>
    <row r="192" spans="1:8" ht="24.75" customHeight="1">
      <c r="A192" s="26" t="s">
        <v>40</v>
      </c>
      <c r="B192" s="27"/>
      <c r="C192" s="25" t="s">
        <v>41</v>
      </c>
      <c r="D192" s="56"/>
      <c r="E192" s="55">
        <v>294.9</v>
      </c>
      <c r="F192" s="15">
        <v>294.9</v>
      </c>
      <c r="G192" s="15">
        <f t="shared" si="18"/>
        <v>100</v>
      </c>
      <c r="H192" s="15"/>
    </row>
    <row r="193" spans="1:8" ht="26.25" customHeight="1">
      <c r="A193" s="26" t="s">
        <v>18</v>
      </c>
      <c r="B193" s="27"/>
      <c r="C193" s="25" t="s">
        <v>15</v>
      </c>
      <c r="D193" s="56"/>
      <c r="E193" s="55">
        <v>705</v>
      </c>
      <c r="F193" s="15">
        <v>149</v>
      </c>
      <c r="G193" s="15">
        <f t="shared" si="18"/>
        <v>21.134751773049647</v>
      </c>
      <c r="H193" s="15"/>
    </row>
    <row r="194" spans="1:8" ht="15.75" customHeight="1" hidden="1">
      <c r="A194" s="18" t="s">
        <v>12</v>
      </c>
      <c r="B194" s="18"/>
      <c r="C194" s="25" t="s">
        <v>7</v>
      </c>
      <c r="D194" s="56"/>
      <c r="E194" s="55"/>
      <c r="F194" s="15"/>
      <c r="G194" s="15"/>
      <c r="H194" s="15"/>
    </row>
    <row r="195" spans="1:8" ht="15" customHeight="1">
      <c r="A195" s="58" t="s">
        <v>37</v>
      </c>
      <c r="B195" s="59"/>
      <c r="C195" s="13" t="s">
        <v>38</v>
      </c>
      <c r="D195" s="56"/>
      <c r="E195" s="55"/>
      <c r="F195" s="15"/>
      <c r="G195" s="21"/>
      <c r="H195" s="15"/>
    </row>
    <row r="196" spans="1:8" ht="12.75">
      <c r="A196" s="61" t="s">
        <v>1</v>
      </c>
      <c r="B196" s="22"/>
      <c r="C196" s="29" t="s">
        <v>0</v>
      </c>
      <c r="D196" s="60">
        <f>D197</f>
        <v>36955.1</v>
      </c>
      <c r="E196" s="60">
        <f>E197+E198</f>
        <v>68171.9</v>
      </c>
      <c r="F196" s="60">
        <f>F197+F198</f>
        <v>66019.5</v>
      </c>
      <c r="G196" s="21">
        <f>F196*100/E196</f>
        <v>96.84268738292464</v>
      </c>
      <c r="H196" s="21">
        <f>F196*100/D196</f>
        <v>178.64787268874932</v>
      </c>
    </row>
    <row r="197" spans="1:8" ht="22.5">
      <c r="A197" s="74" t="s">
        <v>62</v>
      </c>
      <c r="B197" s="9"/>
      <c r="C197" s="31" t="s">
        <v>20</v>
      </c>
      <c r="D197" s="55">
        <v>36955.1</v>
      </c>
      <c r="E197" s="55">
        <v>68171.9</v>
      </c>
      <c r="F197" s="15">
        <v>66019.5</v>
      </c>
      <c r="G197" s="15">
        <f>F197*100/E197</f>
        <v>96.84268738292464</v>
      </c>
      <c r="H197" s="15">
        <f>F197*100/D197</f>
        <v>178.64787268874932</v>
      </c>
    </row>
    <row r="198" spans="1:8" ht="18" customHeight="1" hidden="1">
      <c r="A198" s="11" t="s">
        <v>66</v>
      </c>
      <c r="B198" s="11"/>
      <c r="C198" s="32" t="s">
        <v>19</v>
      </c>
      <c r="D198" s="55"/>
      <c r="E198" s="55"/>
      <c r="F198" s="15"/>
      <c r="G198" s="15" t="e">
        <f>F198*100/E198</f>
        <v>#DIV/0!</v>
      </c>
      <c r="H198" s="15"/>
    </row>
    <row r="199" spans="1:8" ht="12.75">
      <c r="A199" s="18"/>
      <c r="B199" s="19"/>
      <c r="C199" s="20" t="s">
        <v>4</v>
      </c>
      <c r="D199" s="21">
        <f>D196+D185</f>
        <v>62757.9</v>
      </c>
      <c r="E199" s="21">
        <f>E196+E185</f>
        <v>96275.9</v>
      </c>
      <c r="F199" s="21">
        <f>F196+F185</f>
        <v>91845</v>
      </c>
      <c r="G199" s="21">
        <f>F199*100/E199</f>
        <v>95.39770596795253</v>
      </c>
      <c r="H199" s="21">
        <f>F199*100/D199</f>
        <v>146.34810916235247</v>
      </c>
    </row>
    <row r="200" spans="1:8" ht="12.75">
      <c r="A200" s="174"/>
      <c r="B200" s="175"/>
      <c r="C200" s="175"/>
      <c r="D200" s="175"/>
      <c r="E200" s="175"/>
      <c r="F200" s="175"/>
      <c r="G200" s="21"/>
      <c r="H200" s="15"/>
    </row>
    <row r="201" spans="1:8" ht="12.75">
      <c r="A201" s="176" t="s">
        <v>33</v>
      </c>
      <c r="B201" s="177"/>
      <c r="C201" s="177"/>
      <c r="D201" s="177"/>
      <c r="E201" s="177"/>
      <c r="F201" s="177"/>
      <c r="G201" s="177"/>
      <c r="H201" s="177"/>
    </row>
    <row r="202" spans="1:8" ht="12.75">
      <c r="A202" s="22" t="s">
        <v>3</v>
      </c>
      <c r="B202" s="22"/>
      <c r="C202" s="23" t="s">
        <v>63</v>
      </c>
      <c r="D202" s="24">
        <f>D203+D206+D208+D209+D207+D210+D211+D205+D204</f>
        <v>5245.7</v>
      </c>
      <c r="E202" s="24">
        <f>E203+E206+E208+E209+E207+E210+E211+E205+E204</f>
        <v>6004.7</v>
      </c>
      <c r="F202" s="24">
        <f>F203+F206+F208+F209+F207+F210+F211+F205+F204</f>
        <v>6034.5</v>
      </c>
      <c r="G202" s="21">
        <f aca="true" t="shared" si="20" ref="G202:G209">F202*100/E202</f>
        <v>100.49627791563276</v>
      </c>
      <c r="H202" s="21">
        <f aca="true" t="shared" si="21" ref="H202:H209">F202*100/D202</f>
        <v>115.03707798768515</v>
      </c>
    </row>
    <row r="203" spans="1:12" ht="12.75">
      <c r="A203" s="9" t="s">
        <v>71</v>
      </c>
      <c r="B203" s="9"/>
      <c r="C203" s="51" t="s">
        <v>72</v>
      </c>
      <c r="D203" s="56">
        <v>1340</v>
      </c>
      <c r="E203" s="55">
        <v>1340</v>
      </c>
      <c r="F203" s="15">
        <v>1224.4</v>
      </c>
      <c r="G203" s="15">
        <f t="shared" si="20"/>
        <v>91.37313432835822</v>
      </c>
      <c r="H203" s="15">
        <f t="shared" si="21"/>
        <v>91.37313432835822</v>
      </c>
      <c r="L203" s="2"/>
    </row>
    <row r="204" spans="1:8" ht="24" customHeight="1">
      <c r="A204" s="9" t="s">
        <v>68</v>
      </c>
      <c r="B204" s="9"/>
      <c r="C204" s="25" t="s">
        <v>67</v>
      </c>
      <c r="D204" s="56">
        <v>3475.5</v>
      </c>
      <c r="E204" s="55">
        <v>3475.5</v>
      </c>
      <c r="F204" s="15">
        <v>3604.8</v>
      </c>
      <c r="G204" s="15">
        <f t="shared" si="20"/>
        <v>103.72032801035822</v>
      </c>
      <c r="H204" s="15">
        <f t="shared" si="21"/>
        <v>103.72032801035822</v>
      </c>
    </row>
    <row r="205" spans="1:8" ht="12.75">
      <c r="A205" s="9" t="s">
        <v>8</v>
      </c>
      <c r="B205" s="33" t="s">
        <v>52</v>
      </c>
      <c r="C205" s="25" t="s">
        <v>5</v>
      </c>
      <c r="D205" s="56">
        <v>7</v>
      </c>
      <c r="E205" s="55">
        <v>7</v>
      </c>
      <c r="F205" s="15"/>
      <c r="G205" s="15">
        <f t="shared" si="20"/>
        <v>0</v>
      </c>
      <c r="H205" s="15">
        <f t="shared" si="21"/>
        <v>0</v>
      </c>
    </row>
    <row r="206" spans="1:8" ht="12.75">
      <c r="A206" s="9" t="s">
        <v>9</v>
      </c>
      <c r="B206" s="9"/>
      <c r="C206" s="25" t="s">
        <v>6</v>
      </c>
      <c r="D206" s="56">
        <v>260.9</v>
      </c>
      <c r="E206" s="55">
        <v>260.9</v>
      </c>
      <c r="F206" s="15">
        <v>268.3</v>
      </c>
      <c r="G206" s="15">
        <f t="shared" si="20"/>
        <v>102.83633576082791</v>
      </c>
      <c r="H206" s="15">
        <f t="shared" si="21"/>
        <v>102.83633576082791</v>
      </c>
    </row>
    <row r="207" spans="1:8" ht="12.75">
      <c r="A207" s="9" t="s">
        <v>10</v>
      </c>
      <c r="B207" s="9"/>
      <c r="C207" s="25" t="s">
        <v>21</v>
      </c>
      <c r="D207" s="56">
        <v>19</v>
      </c>
      <c r="E207" s="55">
        <v>19</v>
      </c>
      <c r="F207" s="15">
        <v>13.6</v>
      </c>
      <c r="G207" s="15">
        <f t="shared" si="20"/>
        <v>71.57894736842105</v>
      </c>
      <c r="H207" s="15">
        <f t="shared" si="21"/>
        <v>71.57894736842105</v>
      </c>
    </row>
    <row r="208" spans="1:8" ht="22.5">
      <c r="A208" s="10" t="s">
        <v>11</v>
      </c>
      <c r="B208" s="10"/>
      <c r="C208" s="25" t="s">
        <v>17</v>
      </c>
      <c r="D208" s="56">
        <v>143.3</v>
      </c>
      <c r="E208" s="55">
        <v>153.3</v>
      </c>
      <c r="F208" s="15">
        <v>129.8</v>
      </c>
      <c r="G208" s="15">
        <f t="shared" si="20"/>
        <v>84.67058056099152</v>
      </c>
      <c r="H208" s="15">
        <f t="shared" si="21"/>
        <v>90.57920446615492</v>
      </c>
    </row>
    <row r="209" spans="1:8" ht="12.75" hidden="1">
      <c r="A209" s="26" t="s">
        <v>18</v>
      </c>
      <c r="B209" s="26"/>
      <c r="C209" s="25" t="s">
        <v>15</v>
      </c>
      <c r="D209" s="56"/>
      <c r="E209" s="55"/>
      <c r="F209" s="15"/>
      <c r="G209" s="15" t="e">
        <f t="shared" si="20"/>
        <v>#DIV/0!</v>
      </c>
      <c r="H209" s="15" t="e">
        <f t="shared" si="21"/>
        <v>#DIV/0!</v>
      </c>
    </row>
    <row r="210" spans="1:8" ht="16.5" customHeight="1">
      <c r="A210" s="26" t="s">
        <v>12</v>
      </c>
      <c r="B210" s="57"/>
      <c r="C210" s="25" t="s">
        <v>7</v>
      </c>
      <c r="D210" s="56"/>
      <c r="E210" s="55"/>
      <c r="F210" s="15">
        <v>44.8</v>
      </c>
      <c r="G210" s="15"/>
      <c r="H210" s="15"/>
    </row>
    <row r="211" spans="1:8" ht="13.5" customHeight="1">
      <c r="A211" s="58" t="s">
        <v>37</v>
      </c>
      <c r="B211" s="59"/>
      <c r="C211" s="13" t="s">
        <v>38</v>
      </c>
      <c r="D211" s="56"/>
      <c r="E211" s="55">
        <v>749</v>
      </c>
      <c r="F211" s="15">
        <v>748.8</v>
      </c>
      <c r="G211" s="15">
        <f>F211*100/E211</f>
        <v>99.97329773030708</v>
      </c>
      <c r="H211" s="15"/>
    </row>
    <row r="212" spans="1:8" ht="12.75">
      <c r="A212" s="22" t="s">
        <v>1</v>
      </c>
      <c r="B212" s="22"/>
      <c r="C212" s="29" t="s">
        <v>0</v>
      </c>
      <c r="D212" s="30">
        <f>D213</f>
        <v>34559.5</v>
      </c>
      <c r="E212" s="30">
        <f>E213+E214</f>
        <v>50134.4</v>
      </c>
      <c r="F212" s="30">
        <f>F213+F214</f>
        <v>42365.3</v>
      </c>
      <c r="G212" s="21">
        <f>F212*100/E212</f>
        <v>84.5034547137295</v>
      </c>
      <c r="H212" s="21">
        <f>F212*100/D212</f>
        <v>122.58655362490776</v>
      </c>
    </row>
    <row r="213" spans="1:8" ht="22.5">
      <c r="A213" s="73" t="s">
        <v>62</v>
      </c>
      <c r="B213" s="9"/>
      <c r="C213" s="31" t="s">
        <v>20</v>
      </c>
      <c r="D213" s="55">
        <v>34559.5</v>
      </c>
      <c r="E213" s="55">
        <v>50019.4</v>
      </c>
      <c r="F213" s="15">
        <v>42250.3</v>
      </c>
      <c r="G213" s="15">
        <f>F213*100/E213</f>
        <v>84.46782648332447</v>
      </c>
      <c r="H213" s="15">
        <f>F213*100/D213</f>
        <v>122.25379418105007</v>
      </c>
    </row>
    <row r="214" spans="1:8" ht="16.5" customHeight="1">
      <c r="A214" s="73" t="s">
        <v>66</v>
      </c>
      <c r="B214" s="11"/>
      <c r="C214" s="32" t="s">
        <v>19</v>
      </c>
      <c r="D214" s="55"/>
      <c r="E214" s="55">
        <v>115</v>
      </c>
      <c r="F214" s="15">
        <v>115</v>
      </c>
      <c r="G214" s="15">
        <f>F214*100/E214</f>
        <v>100</v>
      </c>
      <c r="H214" s="15"/>
    </row>
    <row r="215" spans="1:8" ht="12.75">
      <c r="A215" s="18"/>
      <c r="B215" s="19"/>
      <c r="C215" s="20" t="s">
        <v>4</v>
      </c>
      <c r="D215" s="21">
        <f>D212+D202</f>
        <v>39805.2</v>
      </c>
      <c r="E215" s="21">
        <f>E212+E202</f>
        <v>56139.1</v>
      </c>
      <c r="F215" s="21">
        <f>F212+F202</f>
        <v>48399.8</v>
      </c>
      <c r="G215" s="21">
        <f>F215*100/E215</f>
        <v>86.21406470712925</v>
      </c>
      <c r="H215" s="21">
        <f>F215*100/D215</f>
        <v>121.59165134203572</v>
      </c>
    </row>
    <row r="216" spans="1:8" ht="12.75">
      <c r="A216" s="174"/>
      <c r="B216" s="175"/>
      <c r="C216" s="175"/>
      <c r="D216" s="175"/>
      <c r="E216" s="175"/>
      <c r="F216" s="175"/>
      <c r="G216" s="21"/>
      <c r="H216" s="15"/>
    </row>
    <row r="217" spans="1:8" ht="12.75">
      <c r="A217" s="176" t="s">
        <v>34</v>
      </c>
      <c r="B217" s="177"/>
      <c r="C217" s="177"/>
      <c r="D217" s="177"/>
      <c r="E217" s="177"/>
      <c r="F217" s="177"/>
      <c r="G217" s="177"/>
      <c r="H217" s="177"/>
    </row>
    <row r="218" spans="1:8" ht="12.75">
      <c r="A218" s="22" t="s">
        <v>3</v>
      </c>
      <c r="B218" s="34"/>
      <c r="C218" s="23" t="s">
        <v>63</v>
      </c>
      <c r="D218" s="24">
        <f>D219+D221+D222+D223+D225+D226+D228+D230+D227+D224+D231+D229+D220</f>
        <v>992028.5000000001</v>
      </c>
      <c r="E218" s="24">
        <f>E219+E221+E222+E223+E225+E226+E228+E230+E227+E224+E231+E229+E220</f>
        <v>1138955.4000000001</v>
      </c>
      <c r="F218" s="24">
        <f>F219+F221+F222+F223+F225+F226+F228+F230+F227+F224+F231+F229+F220</f>
        <v>1050804.4000000001</v>
      </c>
      <c r="G218" s="21">
        <f aca="true" t="shared" si="22" ref="G218:G223">F218*100/E218</f>
        <v>92.26036418985326</v>
      </c>
      <c r="H218" s="21">
        <f aca="true" t="shared" si="23" ref="H218:H230">F218*100/D218</f>
        <v>105.92481970024048</v>
      </c>
    </row>
    <row r="219" spans="1:8" ht="12.75">
      <c r="A219" s="9" t="s">
        <v>71</v>
      </c>
      <c r="B219" s="9"/>
      <c r="C219" s="51" t="s">
        <v>72</v>
      </c>
      <c r="D219" s="15">
        <f>D9+D31+D47+D65+D82+D100+D116+D133+D151+D169+D186+D203</f>
        <v>722151.9</v>
      </c>
      <c r="E219" s="15">
        <f>E9+E31+E47+E65+E82+E100+E116+E133+E151+E169+E186+E203</f>
        <v>727578.8</v>
      </c>
      <c r="F219" s="15">
        <f>F9+F31+F47+F65+F82+F100+F116+F133+F151+F169+F186+F203-0.2</f>
        <v>656971.0000000001</v>
      </c>
      <c r="G219" s="15">
        <f t="shared" si="22"/>
        <v>90.29551163392888</v>
      </c>
      <c r="H219" s="15">
        <f t="shared" si="23"/>
        <v>90.97407346016816</v>
      </c>
    </row>
    <row r="220" spans="1:8" ht="22.5">
      <c r="A220" s="9" t="s">
        <v>68</v>
      </c>
      <c r="B220" s="9"/>
      <c r="C220" s="25" t="s">
        <v>67</v>
      </c>
      <c r="D220" s="15">
        <f>D10+D32+D48+D66+D83+D101+D118+D134+D152+D170+D187+D204</f>
        <v>48098.299999999996</v>
      </c>
      <c r="E220" s="15">
        <f>E10+E32+E48+E66+E83+E101+E118+E134+E152+E170+E187+E204</f>
        <v>48385.1</v>
      </c>
      <c r="F220" s="15">
        <f>F10+F32+F48+F66+F83+F101+F118+F134+F152+F170+F187+F204</f>
        <v>49887.200000000004</v>
      </c>
      <c r="G220" s="15">
        <f t="shared" si="22"/>
        <v>103.10446811105072</v>
      </c>
      <c r="H220" s="15">
        <f t="shared" si="23"/>
        <v>103.71925826900328</v>
      </c>
    </row>
    <row r="221" spans="1:8" ht="12.75">
      <c r="A221" s="9" t="s">
        <v>8</v>
      </c>
      <c r="B221" s="33" t="s">
        <v>52</v>
      </c>
      <c r="C221" s="25" t="s">
        <v>5</v>
      </c>
      <c r="D221" s="15">
        <f>D11+D49+D67+D205+D153+D117+D188+D84+D102+D171+D119</f>
        <v>38336</v>
      </c>
      <c r="E221" s="15">
        <f>E11+E49+E67+E205+E153+E117+E188+E84+E102+E171+E119</f>
        <v>53476.4</v>
      </c>
      <c r="F221" s="15">
        <f>F11+F49+F67+F205+F153+F117+F188+F84+F102+F171+F119</f>
        <v>60419.50000000001</v>
      </c>
      <c r="G221" s="15">
        <f t="shared" si="22"/>
        <v>112.98348430335626</v>
      </c>
      <c r="H221" s="15">
        <f t="shared" si="23"/>
        <v>157.6051231218698</v>
      </c>
    </row>
    <row r="222" spans="1:8" ht="12.75">
      <c r="A222" s="9" t="s">
        <v>9</v>
      </c>
      <c r="B222" s="33" t="s">
        <v>53</v>
      </c>
      <c r="C222" s="25" t="s">
        <v>6</v>
      </c>
      <c r="D222" s="15">
        <f>D12+D33+D50+D68+D85+D103+D120+D135+D154+D172+D189+D206</f>
        <v>28415.800000000007</v>
      </c>
      <c r="E222" s="15">
        <f>E12+E33+E50+E68+E85+E103+E120+E135+E154+E172+E189+E206</f>
        <v>29163.100000000006</v>
      </c>
      <c r="F222" s="15">
        <f>F12+F33+F50+F68+F85+F103+F120+F135+F154+F172+F189+F206+0.1</f>
        <v>29769.899999999998</v>
      </c>
      <c r="G222" s="15">
        <f t="shared" si="22"/>
        <v>102.08071158415942</v>
      </c>
      <c r="H222" s="15">
        <f t="shared" si="23"/>
        <v>104.76530662518738</v>
      </c>
    </row>
    <row r="223" spans="1:8" ht="12.75">
      <c r="A223" s="9" t="s">
        <v>10</v>
      </c>
      <c r="B223" s="33" t="s">
        <v>47</v>
      </c>
      <c r="C223" s="25" t="s">
        <v>21</v>
      </c>
      <c r="D223" s="15">
        <f>D13+D34+D51+D69+D86+D104+D121+D136+D155+D173+D190+D207</f>
        <v>4091</v>
      </c>
      <c r="E223" s="15">
        <f>E13+E34+E69+E86+E104+E121+E136+E155+E173+E190+E207+E51</f>
        <v>4084.2</v>
      </c>
      <c r="F223" s="15">
        <f>F13+F34+F69+F86+F104+F121+F136+F155+F173+F190+F207+F51</f>
        <v>4092.5999999999995</v>
      </c>
      <c r="G223" s="15">
        <f t="shared" si="22"/>
        <v>100.20567063317172</v>
      </c>
      <c r="H223" s="15">
        <f t="shared" si="23"/>
        <v>100.0391102419946</v>
      </c>
    </row>
    <row r="224" spans="1:8" ht="22.5" hidden="1">
      <c r="A224" s="9" t="s">
        <v>35</v>
      </c>
      <c r="B224" s="33" t="s">
        <v>54</v>
      </c>
      <c r="C224" s="25" t="s">
        <v>36</v>
      </c>
      <c r="D224" s="36">
        <f>D14</f>
        <v>0</v>
      </c>
      <c r="E224" s="36">
        <f>E14</f>
        <v>0</v>
      </c>
      <c r="F224" s="36">
        <f>F14</f>
        <v>0</v>
      </c>
      <c r="G224" s="15"/>
      <c r="H224" s="15" t="e">
        <f t="shared" si="23"/>
        <v>#DIV/0!</v>
      </c>
    </row>
    <row r="225" spans="1:8" ht="22.5">
      <c r="A225" s="10" t="s">
        <v>11</v>
      </c>
      <c r="B225" s="37" t="s">
        <v>46</v>
      </c>
      <c r="C225" s="25" t="s">
        <v>17</v>
      </c>
      <c r="D225" s="15">
        <f>D15+D35+D52+D70+D87+D105+D122+D137+D156+D174+D191+D208</f>
        <v>114947.59999999999</v>
      </c>
      <c r="E225" s="15">
        <f>E15+E35+E52+E70+E87+E105+E122+E137+E156+E174+E191+E208-0.1</f>
        <v>124937.39999999998</v>
      </c>
      <c r="F225" s="15">
        <f>F15+F35+F52+F70+F87+F105+F122+F137+F156+F174+F191+F208</f>
        <v>129927.90000000001</v>
      </c>
      <c r="G225" s="15">
        <f aca="true" t="shared" si="24" ref="G225:G230">F225*100/E225</f>
        <v>103.99440039571819</v>
      </c>
      <c r="H225" s="15">
        <f t="shared" si="23"/>
        <v>113.032286015541</v>
      </c>
    </row>
    <row r="226" spans="1:8" ht="12.75">
      <c r="A226" s="26" t="s">
        <v>14</v>
      </c>
      <c r="B226" s="38" t="s">
        <v>45</v>
      </c>
      <c r="C226" s="25" t="s">
        <v>13</v>
      </c>
      <c r="D226" s="15">
        <f>D16</f>
        <v>6005.5</v>
      </c>
      <c r="E226" s="15">
        <f>E16</f>
        <v>17533</v>
      </c>
      <c r="F226" s="15">
        <f>F16</f>
        <v>12369.5</v>
      </c>
      <c r="G226" s="15">
        <f t="shared" si="24"/>
        <v>70.54982033878971</v>
      </c>
      <c r="H226" s="15">
        <f t="shared" si="23"/>
        <v>205.96952793272834</v>
      </c>
    </row>
    <row r="227" spans="1:8" ht="22.5">
      <c r="A227" s="27" t="s">
        <v>40</v>
      </c>
      <c r="B227" s="39" t="s">
        <v>55</v>
      </c>
      <c r="C227" s="25" t="s">
        <v>41</v>
      </c>
      <c r="D227" s="40">
        <f>D17+D88+D53+D106+D138+D157+D175+D192+D123+D71+D36</f>
        <v>15466.8</v>
      </c>
      <c r="E227" s="40">
        <f>E17+E36+E123+E157+E192+E88+E106+E53</f>
        <v>23541.3</v>
      </c>
      <c r="F227" s="40">
        <f>F17+F36+F123+F157+F192+F88+F106+F53</f>
        <v>26983.500000000004</v>
      </c>
      <c r="G227" s="15">
        <f t="shared" si="24"/>
        <v>114.62196225357141</v>
      </c>
      <c r="H227" s="15">
        <f t="shared" si="23"/>
        <v>174.46078051051288</v>
      </c>
    </row>
    <row r="228" spans="1:8" ht="12.75">
      <c r="A228" s="27" t="s">
        <v>18</v>
      </c>
      <c r="B228" s="39" t="s">
        <v>51</v>
      </c>
      <c r="C228" s="25" t="s">
        <v>15</v>
      </c>
      <c r="D228" s="15">
        <f>D18+D37+D54+D72+D89+D124+D158+D176+D193+D209+D139</f>
        <v>10909.599999999999</v>
      </c>
      <c r="E228" s="15">
        <f>E18+E37+E54+E72+E89+E124+E158+E176+E193+E209+E139</f>
        <v>59342.5</v>
      </c>
      <c r="F228" s="15">
        <f>F18+F37+F54+F72+F89+F124+F158+F176+F193+F209+F139</f>
        <v>26139.899999999998</v>
      </c>
      <c r="G228" s="15">
        <f t="shared" si="24"/>
        <v>44.04920588111387</v>
      </c>
      <c r="H228" s="15">
        <f t="shared" si="23"/>
        <v>239.6045684534722</v>
      </c>
    </row>
    <row r="229" spans="1:8" ht="12.75">
      <c r="A229" s="27" t="s">
        <v>57</v>
      </c>
      <c r="B229" s="27"/>
      <c r="C229" s="25" t="s">
        <v>58</v>
      </c>
      <c r="D229" s="15">
        <f>D19</f>
        <v>11</v>
      </c>
      <c r="E229" s="15">
        <f>E19</f>
        <v>11</v>
      </c>
      <c r="F229" s="15">
        <f>F19</f>
        <v>2</v>
      </c>
      <c r="G229" s="15">
        <f t="shared" si="24"/>
        <v>18.181818181818183</v>
      </c>
      <c r="H229" s="15">
        <f t="shared" si="23"/>
        <v>18.181818181818183</v>
      </c>
    </row>
    <row r="230" spans="1:8" ht="12.75">
      <c r="A230" s="18" t="s">
        <v>12</v>
      </c>
      <c r="B230" s="35" t="s">
        <v>48</v>
      </c>
      <c r="C230" s="25" t="s">
        <v>7</v>
      </c>
      <c r="D230" s="15">
        <f>D20+D194+D210+D73+D140+D55+D159+D90+D177+D107+D38+D125</f>
        <v>3595</v>
      </c>
      <c r="E230" s="15">
        <f>E20+E194+E210+E73+E140+E55+E159+E90+E177+E107+E38+E125</f>
        <v>49923.6</v>
      </c>
      <c r="F230" s="15">
        <f>F20+F194+F210+F73+F140+F55+F159+F90+F177+F107+F38+F125+0.1</f>
        <v>53226.799999999996</v>
      </c>
      <c r="G230" s="15">
        <f t="shared" si="24"/>
        <v>106.61651002732175</v>
      </c>
      <c r="H230" s="15">
        <f t="shared" si="23"/>
        <v>1480.578581363004</v>
      </c>
    </row>
    <row r="231" spans="1:8" ht="12.75">
      <c r="A231" s="28" t="s">
        <v>37</v>
      </c>
      <c r="B231" s="41" t="s">
        <v>54</v>
      </c>
      <c r="C231" s="13" t="s">
        <v>38</v>
      </c>
      <c r="D231" s="15">
        <f>D21+D39+D56+D74+D91+D108+D126+D141+D160+D178+D195+D211</f>
        <v>0</v>
      </c>
      <c r="E231" s="15">
        <f>E21+E39+E56+E74+E91+E108+E126+E141+E160+E178+E195+E211</f>
        <v>979</v>
      </c>
      <c r="F231" s="15">
        <f>F21+F39+F56+F74+F91+F108+F126+F141+F160+F178+F195+F211</f>
        <v>1014.5999999999999</v>
      </c>
      <c r="G231" s="15"/>
      <c r="H231" s="15"/>
    </row>
    <row r="232" spans="1:8" ht="12.75">
      <c r="A232" s="22" t="s">
        <v>1</v>
      </c>
      <c r="B232" s="34"/>
      <c r="C232" s="29" t="s">
        <v>0</v>
      </c>
      <c r="D232" s="30">
        <f>D233+D234+D236+D235</f>
        <v>2833111.3000000003</v>
      </c>
      <c r="E232" s="30">
        <f>E233+E234+E236+E235</f>
        <v>3318651.4</v>
      </c>
      <c r="F232" s="30">
        <f>F233+F234+F236+F235</f>
        <v>2535816.8000000003</v>
      </c>
      <c r="G232" s="21">
        <f>F232*100/E232</f>
        <v>76.41106263827531</v>
      </c>
      <c r="H232" s="21">
        <f>F232*100/D232</f>
        <v>89.50643061569802</v>
      </c>
    </row>
    <row r="233" spans="1:8" ht="22.5">
      <c r="A233" s="73" t="s">
        <v>62</v>
      </c>
      <c r="B233" s="33" t="s">
        <v>49</v>
      </c>
      <c r="C233" s="31" t="s">
        <v>20</v>
      </c>
      <c r="D233" s="14">
        <f>D23-39973.3</f>
        <v>2833111.3000000003</v>
      </c>
      <c r="E233" s="14">
        <f>E23-39150.4</f>
        <v>3311879.4</v>
      </c>
      <c r="F233" s="14">
        <f>F23-39150.4</f>
        <v>2529125.7</v>
      </c>
      <c r="G233" s="15">
        <f>F233*100/E233</f>
        <v>76.36527163398523</v>
      </c>
      <c r="H233" s="15">
        <f>F233*100/D233</f>
        <v>89.27025563732707</v>
      </c>
    </row>
    <row r="234" spans="1:8" ht="12.75" customHeight="1">
      <c r="A234" s="73" t="s">
        <v>66</v>
      </c>
      <c r="B234" s="11" t="s">
        <v>50</v>
      </c>
      <c r="C234" s="32" t="s">
        <v>19</v>
      </c>
      <c r="D234" s="15">
        <f>D24+D95+D181+D77</f>
        <v>0</v>
      </c>
      <c r="E234" s="15">
        <f>E24+E95+E163+E198+E214+E146+E77+E111</f>
        <v>11647.5</v>
      </c>
      <c r="F234" s="15">
        <f>F24+F95+F163+F198+F214+F146+F77+F111</f>
        <v>11643.699999999999</v>
      </c>
      <c r="G234" s="15">
        <f>F234*100/E234</f>
        <v>99.96737497317021</v>
      </c>
      <c r="H234" s="15"/>
    </row>
    <row r="235" spans="1:8" ht="63" customHeight="1" hidden="1">
      <c r="A235" s="73" t="s">
        <v>65</v>
      </c>
      <c r="B235" s="12" t="s">
        <v>60</v>
      </c>
      <c r="C235" s="13" t="s">
        <v>60</v>
      </c>
      <c r="D235" s="15"/>
      <c r="E235" s="15"/>
      <c r="F235" s="15"/>
      <c r="G235" s="15"/>
      <c r="H235" s="15"/>
    </row>
    <row r="236" spans="1:8" ht="22.5">
      <c r="A236" s="73" t="s">
        <v>61</v>
      </c>
      <c r="B236" s="12"/>
      <c r="C236" s="16" t="s">
        <v>59</v>
      </c>
      <c r="D236" s="15">
        <f>D26</f>
        <v>0</v>
      </c>
      <c r="E236" s="15">
        <f>E26</f>
        <v>-4875.5</v>
      </c>
      <c r="F236" s="15">
        <f>F26</f>
        <v>-4952.6</v>
      </c>
      <c r="G236" s="15">
        <f>F236*100/E236</f>
        <v>101.58137626910062</v>
      </c>
      <c r="H236" s="15"/>
    </row>
    <row r="237" spans="1:8" ht="12.75">
      <c r="A237" s="18"/>
      <c r="B237" s="19"/>
      <c r="C237" s="20" t="s">
        <v>4</v>
      </c>
      <c r="D237" s="21">
        <f>D232+D218</f>
        <v>3825139.8000000003</v>
      </c>
      <c r="E237" s="21">
        <f>E232+E218</f>
        <v>4457606.8</v>
      </c>
      <c r="F237" s="21">
        <f>F232+F218</f>
        <v>3586621.2</v>
      </c>
      <c r="G237" s="21">
        <f>F237*100/E237</f>
        <v>80.460690251998</v>
      </c>
      <c r="H237" s="21">
        <f>F237*100/D237</f>
        <v>93.76444751117332</v>
      </c>
    </row>
    <row r="238" spans="3:5" ht="12.75">
      <c r="C238" s="5"/>
      <c r="D238" s="5"/>
      <c r="E238" s="5"/>
    </row>
    <row r="239" spans="3:6" ht="12.75">
      <c r="C239" s="6" t="s">
        <v>56</v>
      </c>
      <c r="D239" s="6"/>
      <c r="E239" s="54" t="b">
        <f>J227=E232-E233</f>
        <v>0</v>
      </c>
      <c r="F239" s="4"/>
    </row>
    <row r="240" spans="3:6" ht="12.75" hidden="1">
      <c r="C240" s="6"/>
      <c r="D240" s="6"/>
      <c r="E240" s="6"/>
      <c r="F240" s="3"/>
    </row>
    <row r="241" spans="1:6" ht="12.75" hidden="1">
      <c r="A241" s="2"/>
      <c r="C241" s="6"/>
      <c r="D241" s="6"/>
      <c r="E241" s="6"/>
      <c r="F241" s="4"/>
    </row>
    <row r="242" spans="3:6" ht="12.75" hidden="1">
      <c r="C242" s="7"/>
      <c r="D242" s="7"/>
      <c r="E242" s="7"/>
      <c r="F242" s="4"/>
    </row>
    <row r="243" spans="3:6" ht="12.75" hidden="1">
      <c r="C243" s="7"/>
      <c r="D243" s="7"/>
      <c r="E243" s="7"/>
      <c r="F243" s="4"/>
    </row>
    <row r="244" spans="1:6" ht="12.75" hidden="1">
      <c r="A244" s="2" t="e">
        <f>#REF!+#REF!</f>
        <v>#REF!</v>
      </c>
      <c r="C244" s="8"/>
      <c r="D244" s="8"/>
      <c r="E244" s="8"/>
      <c r="F244" s="4"/>
    </row>
    <row r="245" spans="1:6" ht="12.75" hidden="1">
      <c r="A245" s="2" t="e">
        <f>#REF!+#REF!</f>
        <v>#REF!</v>
      </c>
      <c r="C245" s="7"/>
      <c r="D245" s="7"/>
      <c r="E245" s="7"/>
      <c r="F245" s="4"/>
    </row>
    <row r="246" spans="1:6" ht="12.75" hidden="1">
      <c r="A246" s="2" t="e">
        <f>#REF!+#REF!</f>
        <v>#REF!</v>
      </c>
      <c r="C246" s="6"/>
      <c r="D246" s="6"/>
      <c r="E246" s="6"/>
      <c r="F246" s="4"/>
    </row>
    <row r="247" spans="1:6" ht="12.75" hidden="1">
      <c r="A247" s="2" t="e">
        <f>#REF!+#REF!</f>
        <v>#REF!</v>
      </c>
      <c r="C247" s="6"/>
      <c r="D247" s="6"/>
      <c r="E247" s="6"/>
      <c r="F247" s="4"/>
    </row>
    <row r="248" spans="3:6" ht="12.75" hidden="1">
      <c r="C248" s="6"/>
      <c r="D248" s="6"/>
      <c r="E248" s="6"/>
      <c r="F248" s="4"/>
    </row>
    <row r="249" spans="3:6" ht="12.75" hidden="1">
      <c r="C249" s="5"/>
      <c r="D249" s="5"/>
      <c r="E249" s="5"/>
      <c r="F249" s="4"/>
    </row>
    <row r="250" spans="3:6" ht="12.75">
      <c r="C250" s="5"/>
      <c r="D250" s="5"/>
      <c r="E250" s="5"/>
      <c r="F250" s="42"/>
    </row>
    <row r="251" spans="3:6" ht="12.75">
      <c r="C251" s="5"/>
      <c r="D251" s="5"/>
      <c r="E251" s="5"/>
      <c r="F251" s="4"/>
    </row>
    <row r="252" spans="3:6" ht="12.75">
      <c r="C252" s="5"/>
      <c r="D252" s="42"/>
      <c r="E252" s="42"/>
      <c r="F252" s="42"/>
    </row>
    <row r="253" spans="4:6" ht="12.75">
      <c r="D253" s="2"/>
      <c r="E253" s="2"/>
      <c r="F253" s="2"/>
    </row>
    <row r="254" ht="12.75">
      <c r="F254" s="4"/>
    </row>
    <row r="255" ht="12.75">
      <c r="F255" s="4"/>
    </row>
    <row r="256" spans="3:6" ht="12.75">
      <c r="C256" s="5"/>
      <c r="D256" s="5"/>
      <c r="E256" s="5"/>
      <c r="F256" s="4"/>
    </row>
    <row r="257" spans="3:6" ht="12.75">
      <c r="C257" s="5"/>
      <c r="D257" s="5"/>
      <c r="E257" s="5"/>
      <c r="F257" s="4"/>
    </row>
    <row r="258" spans="3:6" ht="12.75">
      <c r="C258" s="5"/>
      <c r="D258" s="5"/>
      <c r="E258" s="5"/>
      <c r="F258" s="4"/>
    </row>
    <row r="259" spans="3:6" ht="12.75">
      <c r="C259" s="5"/>
      <c r="D259" s="5"/>
      <c r="E259" s="5"/>
      <c r="F259" s="4"/>
    </row>
    <row r="260" spans="3:6" ht="12.75">
      <c r="C260" s="5"/>
      <c r="D260" s="5"/>
      <c r="E260" s="5"/>
      <c r="F260" s="3"/>
    </row>
    <row r="261" spans="3:6" ht="12.75">
      <c r="C261" s="5"/>
      <c r="D261" s="5"/>
      <c r="E261" s="5"/>
      <c r="F261" s="4"/>
    </row>
    <row r="262" spans="3:6" ht="12.75">
      <c r="C262" s="5"/>
      <c r="D262" s="5"/>
      <c r="E262" s="5"/>
      <c r="F262" s="4"/>
    </row>
  </sheetData>
  <sheetProtection password="CF7A" sheet="1"/>
  <mergeCells count="32">
    <mergeCell ref="A45:H45"/>
    <mergeCell ref="A29:H29"/>
    <mergeCell ref="A62:F62"/>
    <mergeCell ref="A97:F97"/>
    <mergeCell ref="A63:H63"/>
    <mergeCell ref="A28:F28"/>
    <mergeCell ref="A1:H1"/>
    <mergeCell ref="G4:G6"/>
    <mergeCell ref="A2:F2"/>
    <mergeCell ref="E4:E6"/>
    <mergeCell ref="D4:D6"/>
    <mergeCell ref="H4:H6"/>
    <mergeCell ref="A166:F166"/>
    <mergeCell ref="F4:F6"/>
    <mergeCell ref="A114:H114"/>
    <mergeCell ref="A98:H98"/>
    <mergeCell ref="A80:H80"/>
    <mergeCell ref="A113:F113"/>
    <mergeCell ref="C44:F44"/>
    <mergeCell ref="A148:F148"/>
    <mergeCell ref="A7:H7"/>
    <mergeCell ref="A79:F79"/>
    <mergeCell ref="A130:F130"/>
    <mergeCell ref="A217:H217"/>
    <mergeCell ref="A201:H201"/>
    <mergeCell ref="A184:H184"/>
    <mergeCell ref="A167:H167"/>
    <mergeCell ref="A149:H149"/>
    <mergeCell ref="A131:H131"/>
    <mergeCell ref="A183:F183"/>
    <mergeCell ref="A216:F216"/>
    <mergeCell ref="A200:F200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37">
      <selection activeCell="A132" sqref="A132:IV132"/>
    </sheetView>
  </sheetViews>
  <sheetFormatPr defaultColWidth="9.00390625" defaultRowHeight="12.75"/>
  <cols>
    <col min="2" max="2" width="42.75390625" style="0" customWidth="1"/>
    <col min="3" max="3" width="14.00390625" style="0" customWidth="1"/>
    <col min="4" max="4" width="12.875" style="0" customWidth="1"/>
    <col min="5" max="5" width="9.875" style="0" customWidth="1"/>
    <col min="6" max="6" width="11.25390625" style="0" customWidth="1"/>
    <col min="7" max="7" width="12.50390625" style="0" customWidth="1"/>
    <col min="9" max="9" width="11.875" style="0" hidden="1" customWidth="1"/>
    <col min="10" max="10" width="12.625" style="0" hidden="1" customWidth="1"/>
    <col min="11" max="11" width="13.875" style="0" customWidth="1"/>
    <col min="12" max="12" width="11.125" style="0" hidden="1" customWidth="1"/>
    <col min="13" max="13" width="11.625" style="0" hidden="1" customWidth="1"/>
    <col min="14" max="14" width="13.625" style="0" customWidth="1"/>
  </cols>
  <sheetData>
    <row r="1" spans="1:15" ht="1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13.5" thickBot="1">
      <c r="A2" s="76"/>
      <c r="B2" s="77"/>
      <c r="C2" s="78"/>
      <c r="D2" s="79"/>
      <c r="E2" s="80"/>
      <c r="F2" s="81"/>
      <c r="G2" s="81"/>
      <c r="H2" s="82"/>
      <c r="I2" s="82"/>
      <c r="J2" s="82"/>
      <c r="K2" s="83"/>
      <c r="L2" s="84"/>
      <c r="M2" s="83"/>
      <c r="N2" s="85"/>
      <c r="O2" s="86"/>
    </row>
    <row r="3" spans="1:15" ht="13.5">
      <c r="A3" s="201" t="s">
        <v>78</v>
      </c>
      <c r="B3" s="203" t="s">
        <v>79</v>
      </c>
      <c r="C3" s="205" t="s">
        <v>80</v>
      </c>
      <c r="D3" s="205"/>
      <c r="E3" s="205"/>
      <c r="F3" s="206" t="s">
        <v>81</v>
      </c>
      <c r="G3" s="206"/>
      <c r="H3" s="206"/>
      <c r="I3" s="207" t="s">
        <v>82</v>
      </c>
      <c r="J3" s="208"/>
      <c r="K3" s="208"/>
      <c r="L3" s="208"/>
      <c r="M3" s="208"/>
      <c r="N3" s="208"/>
      <c r="O3" s="209"/>
    </row>
    <row r="4" spans="1:15" ht="12.75">
      <c r="A4" s="202"/>
      <c r="B4" s="204"/>
      <c r="C4" s="195" t="s">
        <v>83</v>
      </c>
      <c r="D4" s="195" t="s">
        <v>84</v>
      </c>
      <c r="E4" s="211" t="s">
        <v>85</v>
      </c>
      <c r="F4" s="195" t="s">
        <v>83</v>
      </c>
      <c r="G4" s="195" t="s">
        <v>84</v>
      </c>
      <c r="H4" s="196" t="s">
        <v>85</v>
      </c>
      <c r="I4" s="188" t="s">
        <v>86</v>
      </c>
      <c r="J4" s="188" t="s">
        <v>87</v>
      </c>
      <c r="K4" s="198" t="s">
        <v>83</v>
      </c>
      <c r="L4" s="188" t="s">
        <v>88</v>
      </c>
      <c r="M4" s="188" t="s">
        <v>87</v>
      </c>
      <c r="N4" s="189" t="s">
        <v>89</v>
      </c>
      <c r="O4" s="190" t="s">
        <v>85</v>
      </c>
    </row>
    <row r="5" spans="1:15" ht="12.75">
      <c r="A5" s="202"/>
      <c r="B5" s="204"/>
      <c r="C5" s="210"/>
      <c r="D5" s="195"/>
      <c r="E5" s="212"/>
      <c r="F5" s="210"/>
      <c r="G5" s="195"/>
      <c r="H5" s="197"/>
      <c r="I5" s="188"/>
      <c r="J5" s="188"/>
      <c r="K5" s="199"/>
      <c r="L5" s="188"/>
      <c r="M5" s="188"/>
      <c r="N5" s="189"/>
      <c r="O5" s="191"/>
    </row>
    <row r="6" spans="1:15" ht="10.5" customHeight="1">
      <c r="A6" s="202"/>
      <c r="B6" s="192" t="s">
        <v>90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15" ht="7.5" customHeight="1" hidden="1">
      <c r="A7" s="20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ht="12.75" hidden="1">
      <c r="A8" s="20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15" ht="13.5">
      <c r="A9" s="87"/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89"/>
      <c r="N9" s="89"/>
      <c r="O9" s="91"/>
    </row>
    <row r="10" spans="1:15" ht="25.5" customHeight="1">
      <c r="A10" s="92" t="s">
        <v>91</v>
      </c>
      <c r="B10" s="93" t="s">
        <v>92</v>
      </c>
      <c r="C10" s="94">
        <f>SUM(C11:C18)</f>
        <v>423235.69999999995</v>
      </c>
      <c r="D10" s="94">
        <f>SUM(D11:D18)</f>
        <v>299796.9</v>
      </c>
      <c r="E10" s="94">
        <f>D10/C10*100</f>
        <v>70.83450190992869</v>
      </c>
      <c r="F10" s="94">
        <f>F11+F12+F13+F14+F15+F17+F18+F16</f>
        <v>244518.10000000003</v>
      </c>
      <c r="G10" s="94">
        <f>SUM(G11:G18)</f>
        <v>207113.30000000002</v>
      </c>
      <c r="H10" s="95">
        <f>G10/F10*100</f>
        <v>84.70264573461024</v>
      </c>
      <c r="I10" s="94">
        <f aca="true" t="shared" si="0" ref="I10:N10">SUM(I11:I18)</f>
        <v>667753.8</v>
      </c>
      <c r="J10" s="94">
        <f>SUM(J11:J18)</f>
        <v>15178.8</v>
      </c>
      <c r="K10" s="94">
        <f>SUM(K11:K18)</f>
        <v>652575</v>
      </c>
      <c r="L10" s="94">
        <f t="shared" si="0"/>
        <v>506910.19999999995</v>
      </c>
      <c r="M10" s="94">
        <f t="shared" si="0"/>
        <v>13406.8</v>
      </c>
      <c r="N10" s="94">
        <f t="shared" si="0"/>
        <v>493503.4</v>
      </c>
      <c r="O10" s="96">
        <f>N10/K10*100</f>
        <v>75.6240125656055</v>
      </c>
    </row>
    <row r="11" spans="1:15" ht="27">
      <c r="A11" s="97" t="s">
        <v>93</v>
      </c>
      <c r="B11" s="98" t="s">
        <v>94</v>
      </c>
      <c r="C11" s="99">
        <v>5511</v>
      </c>
      <c r="D11" s="99">
        <v>4624.3</v>
      </c>
      <c r="E11" s="88">
        <f>D11/C11*100</f>
        <v>83.91036109598984</v>
      </c>
      <c r="F11" s="100">
        <v>46655.8</v>
      </c>
      <c r="G11" s="100">
        <v>42224</v>
      </c>
      <c r="H11" s="101">
        <f>G11/F11*100</f>
        <v>90.50107382147556</v>
      </c>
      <c r="I11" s="102">
        <f>C11+F11</f>
        <v>52166.8</v>
      </c>
      <c r="J11" s="103"/>
      <c r="K11" s="104">
        <f>I11-J11</f>
        <v>52166.8</v>
      </c>
      <c r="L11" s="102">
        <f>D11+G11</f>
        <v>46848.3</v>
      </c>
      <c r="M11" s="103"/>
      <c r="N11" s="104">
        <f>L11-M11</f>
        <v>46848.3</v>
      </c>
      <c r="O11" s="105">
        <f aca="true" t="shared" si="1" ref="O11:O115">N11/K11*100</f>
        <v>89.80481839024054</v>
      </c>
    </row>
    <row r="12" spans="1:15" ht="43.5" customHeight="1">
      <c r="A12" s="97" t="s">
        <v>95</v>
      </c>
      <c r="B12" s="98" t="s">
        <v>96</v>
      </c>
      <c r="C12" s="99">
        <v>10164.4</v>
      </c>
      <c r="D12" s="99">
        <v>8211.7</v>
      </c>
      <c r="E12" s="88">
        <f aca="true" t="shared" si="2" ref="E12:E20">D12/C12*100</f>
        <v>80.78883160835859</v>
      </c>
      <c r="F12" s="100">
        <v>0</v>
      </c>
      <c r="G12" s="100"/>
      <c r="H12" s="101">
        <v>0</v>
      </c>
      <c r="I12" s="102">
        <f aca="true" t="shared" si="3" ref="I12:I18">C12+F12</f>
        <v>10164.4</v>
      </c>
      <c r="J12" s="103"/>
      <c r="K12" s="104">
        <f aca="true" t="shared" si="4" ref="K12:K18">I12-J12</f>
        <v>10164.4</v>
      </c>
      <c r="L12" s="102">
        <f aca="true" t="shared" si="5" ref="L12:L86">D12+G12</f>
        <v>8211.7</v>
      </c>
      <c r="M12" s="103"/>
      <c r="N12" s="104">
        <f aca="true" t="shared" si="6" ref="N12:N86">L12-M12</f>
        <v>8211.7</v>
      </c>
      <c r="O12" s="105">
        <f t="shared" si="1"/>
        <v>80.78883160835859</v>
      </c>
    </row>
    <row r="13" spans="1:15" ht="39" customHeight="1">
      <c r="A13" s="97" t="s">
        <v>97</v>
      </c>
      <c r="B13" s="98" t="s">
        <v>98</v>
      </c>
      <c r="C13" s="99">
        <v>172832.9</v>
      </c>
      <c r="D13" s="99">
        <v>142323.6</v>
      </c>
      <c r="E13" s="88">
        <f t="shared" si="2"/>
        <v>82.34751601112983</v>
      </c>
      <c r="F13" s="100">
        <v>137549.1</v>
      </c>
      <c r="G13" s="100">
        <v>117573.7</v>
      </c>
      <c r="H13" s="101">
        <f>G13/F13*100</f>
        <v>85.47762217273686</v>
      </c>
      <c r="I13" s="102">
        <f t="shared" si="3"/>
        <v>310382</v>
      </c>
      <c r="J13" s="103">
        <v>6855.4</v>
      </c>
      <c r="K13" s="104">
        <f t="shared" si="4"/>
        <v>303526.6</v>
      </c>
      <c r="L13" s="102">
        <f>D13+G13</f>
        <v>259897.3</v>
      </c>
      <c r="M13" s="103">
        <v>6855.4</v>
      </c>
      <c r="N13" s="104">
        <f>L13-M13</f>
        <v>253041.9</v>
      </c>
      <c r="O13" s="105">
        <f t="shared" si="1"/>
        <v>83.36728972024198</v>
      </c>
    </row>
    <row r="14" spans="1:15" ht="22.5" customHeight="1">
      <c r="A14" s="97" t="s">
        <v>99</v>
      </c>
      <c r="B14" s="98" t="s">
        <v>100</v>
      </c>
      <c r="C14" s="99">
        <v>7.4</v>
      </c>
      <c r="D14" s="99">
        <v>7.4</v>
      </c>
      <c r="E14" s="88">
        <f t="shared" si="2"/>
        <v>100</v>
      </c>
      <c r="F14" s="100">
        <v>0</v>
      </c>
      <c r="G14" s="100"/>
      <c r="H14" s="101">
        <v>0</v>
      </c>
      <c r="I14" s="102">
        <f t="shared" si="3"/>
        <v>7.4</v>
      </c>
      <c r="J14" s="103"/>
      <c r="K14" s="104">
        <f t="shared" si="4"/>
        <v>7.4</v>
      </c>
      <c r="L14" s="102">
        <f>D14+G14</f>
        <v>7.4</v>
      </c>
      <c r="M14" s="103"/>
      <c r="N14" s="104">
        <f>L14-M14</f>
        <v>7.4</v>
      </c>
      <c r="O14" s="105">
        <f t="shared" si="1"/>
        <v>100</v>
      </c>
    </row>
    <row r="15" spans="1:15" ht="39.75" customHeight="1">
      <c r="A15" s="97" t="s">
        <v>101</v>
      </c>
      <c r="B15" s="98" t="s">
        <v>102</v>
      </c>
      <c r="C15" s="99">
        <v>36240.7</v>
      </c>
      <c r="D15" s="99">
        <v>31120.6</v>
      </c>
      <c r="E15" s="88">
        <f t="shared" si="2"/>
        <v>85.87196163429515</v>
      </c>
      <c r="F15" s="100">
        <v>0</v>
      </c>
      <c r="G15" s="100"/>
      <c r="H15" s="101">
        <v>0</v>
      </c>
      <c r="I15" s="102">
        <f t="shared" si="3"/>
        <v>36240.7</v>
      </c>
      <c r="J15" s="103"/>
      <c r="K15" s="104">
        <f t="shared" si="4"/>
        <v>36240.7</v>
      </c>
      <c r="L15" s="102">
        <f>D15+G15</f>
        <v>31120.6</v>
      </c>
      <c r="M15" s="103"/>
      <c r="N15" s="104">
        <f t="shared" si="6"/>
        <v>31120.6</v>
      </c>
      <c r="O15" s="105">
        <f t="shared" si="1"/>
        <v>85.87196163429515</v>
      </c>
    </row>
    <row r="16" spans="1:15" ht="27.75" customHeight="1" hidden="1">
      <c r="A16" s="97" t="s">
        <v>103</v>
      </c>
      <c r="B16" s="98" t="s">
        <v>104</v>
      </c>
      <c r="C16" s="99"/>
      <c r="D16" s="99"/>
      <c r="E16" s="88"/>
      <c r="F16" s="100"/>
      <c r="G16" s="100"/>
      <c r="H16" s="101" t="e">
        <f>G16/F16*100</f>
        <v>#DIV/0!</v>
      </c>
      <c r="I16" s="102">
        <f t="shared" si="3"/>
        <v>0</v>
      </c>
      <c r="J16" s="103"/>
      <c r="K16" s="104">
        <f t="shared" si="4"/>
        <v>0</v>
      </c>
      <c r="L16" s="102">
        <f t="shared" si="5"/>
        <v>0</v>
      </c>
      <c r="M16" s="103"/>
      <c r="N16" s="104">
        <f t="shared" si="6"/>
        <v>0</v>
      </c>
      <c r="O16" s="105" t="e">
        <f t="shared" si="1"/>
        <v>#DIV/0!</v>
      </c>
    </row>
    <row r="17" spans="1:15" ht="24" customHeight="1">
      <c r="A17" s="106" t="s">
        <v>105</v>
      </c>
      <c r="B17" s="98" t="s">
        <v>106</v>
      </c>
      <c r="C17" s="99">
        <v>11762.8</v>
      </c>
      <c r="D17" s="99">
        <v>0</v>
      </c>
      <c r="E17" s="88">
        <f t="shared" si="2"/>
        <v>0</v>
      </c>
      <c r="F17" s="100">
        <v>552</v>
      </c>
      <c r="G17" s="100"/>
      <c r="H17" s="101">
        <f>G17/F17*100</f>
        <v>0</v>
      </c>
      <c r="I17" s="102">
        <f t="shared" si="3"/>
        <v>12314.8</v>
      </c>
      <c r="J17" s="103"/>
      <c r="K17" s="104">
        <f t="shared" si="4"/>
        <v>12314.8</v>
      </c>
      <c r="L17" s="102">
        <f t="shared" si="5"/>
        <v>0</v>
      </c>
      <c r="M17" s="103"/>
      <c r="N17" s="104">
        <f t="shared" si="6"/>
        <v>0</v>
      </c>
      <c r="O17" s="105">
        <f t="shared" si="1"/>
        <v>0</v>
      </c>
    </row>
    <row r="18" spans="1:15" ht="33" customHeight="1">
      <c r="A18" s="97" t="s">
        <v>107</v>
      </c>
      <c r="B18" s="98" t="s">
        <v>108</v>
      </c>
      <c r="C18" s="99">
        <v>186716.5</v>
      </c>
      <c r="D18" s="99">
        <v>113509.3</v>
      </c>
      <c r="E18" s="88">
        <f t="shared" si="2"/>
        <v>60.79232419202374</v>
      </c>
      <c r="F18" s="100">
        <v>59761.2</v>
      </c>
      <c r="G18" s="100">
        <v>47315.6</v>
      </c>
      <c r="H18" s="101">
        <f>G18/F18*100</f>
        <v>79.17444763492031</v>
      </c>
      <c r="I18" s="102">
        <f t="shared" si="3"/>
        <v>246477.7</v>
      </c>
      <c r="J18" s="103">
        <v>8323.4</v>
      </c>
      <c r="K18" s="104">
        <f t="shared" si="4"/>
        <v>238154.30000000002</v>
      </c>
      <c r="L18" s="102">
        <f>D18+G18</f>
        <v>160824.9</v>
      </c>
      <c r="M18" s="107">
        <v>6551.4</v>
      </c>
      <c r="N18" s="104">
        <f t="shared" si="6"/>
        <v>154273.5</v>
      </c>
      <c r="O18" s="105">
        <f t="shared" si="1"/>
        <v>64.77880097063122</v>
      </c>
    </row>
    <row r="19" spans="1:15" ht="18.75" customHeight="1">
      <c r="A19" s="92" t="s">
        <v>109</v>
      </c>
      <c r="B19" s="93" t="s">
        <v>110</v>
      </c>
      <c r="C19" s="94">
        <f aca="true" t="shared" si="7" ref="C19:N19">C20</f>
        <v>4025.6</v>
      </c>
      <c r="D19" s="94">
        <f t="shared" si="7"/>
        <v>3394.3</v>
      </c>
      <c r="E19" s="94">
        <f t="shared" si="7"/>
        <v>84.31786565977744</v>
      </c>
      <c r="F19" s="94">
        <f t="shared" si="7"/>
        <v>4025.6</v>
      </c>
      <c r="G19" s="94">
        <f t="shared" si="7"/>
        <v>3378.8</v>
      </c>
      <c r="H19" s="108">
        <f t="shared" si="7"/>
        <v>83.93282988871225</v>
      </c>
      <c r="I19" s="94">
        <f>I20</f>
        <v>8051.2</v>
      </c>
      <c r="J19" s="94">
        <f>J20</f>
        <v>4025.6</v>
      </c>
      <c r="K19" s="94">
        <f>K20</f>
        <v>4025.6</v>
      </c>
      <c r="L19" s="94">
        <f t="shared" si="7"/>
        <v>6773.1</v>
      </c>
      <c r="M19" s="94">
        <f>M20</f>
        <v>3394.3</v>
      </c>
      <c r="N19" s="94">
        <f t="shared" si="7"/>
        <v>3378.8</v>
      </c>
      <c r="O19" s="109">
        <f t="shared" si="1"/>
        <v>83.93282988871225</v>
      </c>
    </row>
    <row r="20" spans="1:15" ht="30" customHeight="1">
      <c r="A20" s="110" t="s">
        <v>111</v>
      </c>
      <c r="B20" s="98" t="s">
        <v>112</v>
      </c>
      <c r="C20" s="99">
        <v>4025.6</v>
      </c>
      <c r="D20" s="99">
        <v>3394.3</v>
      </c>
      <c r="E20" s="88">
        <f t="shared" si="2"/>
        <v>84.31786565977744</v>
      </c>
      <c r="F20" s="100">
        <v>4025.6</v>
      </c>
      <c r="G20" s="100">
        <v>3378.8</v>
      </c>
      <c r="H20" s="101">
        <f aca="true" t="shared" si="8" ref="H20:H28">G20/F20*100</f>
        <v>83.93282988871225</v>
      </c>
      <c r="I20" s="102">
        <f aca="true" t="shared" si="9" ref="I20:I86">C20+F20</f>
        <v>8051.2</v>
      </c>
      <c r="J20" s="103">
        <v>4025.6</v>
      </c>
      <c r="K20" s="104">
        <f>I20-J20</f>
        <v>4025.6</v>
      </c>
      <c r="L20" s="102">
        <f>D20+G20</f>
        <v>6773.1</v>
      </c>
      <c r="M20" s="103">
        <v>3394.3</v>
      </c>
      <c r="N20" s="104">
        <f t="shared" si="6"/>
        <v>3378.8</v>
      </c>
      <c r="O20" s="105">
        <f t="shared" si="1"/>
        <v>83.93282988871225</v>
      </c>
    </row>
    <row r="21" spans="1:15" ht="52.5" customHeight="1">
      <c r="A21" s="92" t="s">
        <v>113</v>
      </c>
      <c r="B21" s="111" t="s">
        <v>114</v>
      </c>
      <c r="C21" s="94">
        <f>C23+C25+C22+C24</f>
        <v>36311.1</v>
      </c>
      <c r="D21" s="94">
        <f>D23+D25+D22+D24</f>
        <v>17143.4</v>
      </c>
      <c r="E21" s="112">
        <f>D21/C21*100</f>
        <v>47.2125603465607</v>
      </c>
      <c r="F21" s="112">
        <f>F23+F25+F22+F24</f>
        <v>12228.7</v>
      </c>
      <c r="G21" s="112">
        <f>G23+G25+G22+G24</f>
        <v>7136.6</v>
      </c>
      <c r="H21" s="112">
        <f t="shared" si="8"/>
        <v>58.35943313680113</v>
      </c>
      <c r="I21" s="112">
        <f aca="true" t="shared" si="10" ref="I21:N21">SUM(I22:I25)</f>
        <v>48539.799999999996</v>
      </c>
      <c r="J21" s="112">
        <f t="shared" si="10"/>
        <v>8217.9</v>
      </c>
      <c r="K21" s="112">
        <f t="shared" si="10"/>
        <v>40321.899999999994</v>
      </c>
      <c r="L21" s="112">
        <f t="shared" si="10"/>
        <v>24280</v>
      </c>
      <c r="M21" s="112">
        <f t="shared" si="10"/>
        <v>4772.200000000001</v>
      </c>
      <c r="N21" s="112">
        <f t="shared" si="10"/>
        <v>19507.800000000003</v>
      </c>
      <c r="O21" s="113">
        <f>N21/K21*100</f>
        <v>48.3801606571119</v>
      </c>
    </row>
    <row r="22" spans="1:15" ht="13.5">
      <c r="A22" s="106" t="s">
        <v>115</v>
      </c>
      <c r="B22" s="98" t="s">
        <v>116</v>
      </c>
      <c r="C22" s="99">
        <v>6168.6</v>
      </c>
      <c r="D22" s="99">
        <v>5390.3</v>
      </c>
      <c r="E22" s="88">
        <f aca="true" t="shared" si="11" ref="E22:E128">D22/C22*100</f>
        <v>87.3828745582466</v>
      </c>
      <c r="F22" s="100">
        <v>881.2</v>
      </c>
      <c r="G22" s="100">
        <v>750.7</v>
      </c>
      <c r="H22" s="101">
        <f t="shared" si="8"/>
        <v>85.1906491148434</v>
      </c>
      <c r="I22" s="102">
        <f>C22+F22</f>
        <v>7049.8</v>
      </c>
      <c r="J22" s="103">
        <v>881.2</v>
      </c>
      <c r="K22" s="104">
        <f>I22-J22</f>
        <v>6168.6</v>
      </c>
      <c r="L22" s="102">
        <f>D22+G22</f>
        <v>6141</v>
      </c>
      <c r="M22" s="103">
        <v>773.7</v>
      </c>
      <c r="N22" s="104">
        <f t="shared" si="6"/>
        <v>5367.3</v>
      </c>
      <c r="O22" s="105">
        <f>N22/K22*100</f>
        <v>87.01001848069254</v>
      </c>
    </row>
    <row r="23" spans="1:15" ht="33.75" customHeight="1">
      <c r="A23" s="110" t="s">
        <v>117</v>
      </c>
      <c r="B23" s="98" t="s">
        <v>118</v>
      </c>
      <c r="C23" s="99">
        <v>13210.5</v>
      </c>
      <c r="D23" s="99">
        <v>7296.6</v>
      </c>
      <c r="E23" s="88">
        <f t="shared" si="11"/>
        <v>55.23333711820143</v>
      </c>
      <c r="F23" s="100">
        <v>3226.1</v>
      </c>
      <c r="G23" s="100">
        <v>2481.5</v>
      </c>
      <c r="H23" s="101">
        <f t="shared" si="8"/>
        <v>76.91950032547038</v>
      </c>
      <c r="I23" s="102">
        <f>C23+F23</f>
        <v>16436.6</v>
      </c>
      <c r="J23" s="103">
        <v>878.5</v>
      </c>
      <c r="K23" s="104">
        <f>I23-J23</f>
        <v>15558.099999999999</v>
      </c>
      <c r="L23" s="102">
        <f>D23+G23</f>
        <v>9778.1</v>
      </c>
      <c r="M23" s="103">
        <v>663.7</v>
      </c>
      <c r="N23" s="104">
        <f t="shared" si="6"/>
        <v>9114.4</v>
      </c>
      <c r="O23" s="105">
        <f>N23/K23*100</f>
        <v>58.58298892538292</v>
      </c>
    </row>
    <row r="24" spans="1:15" ht="27" customHeight="1">
      <c r="A24" s="110" t="s">
        <v>119</v>
      </c>
      <c r="B24" s="98" t="s">
        <v>120</v>
      </c>
      <c r="C24" s="99">
        <v>16618</v>
      </c>
      <c r="D24" s="99">
        <v>4225</v>
      </c>
      <c r="E24" s="88">
        <f t="shared" si="11"/>
        <v>25.424238777229508</v>
      </c>
      <c r="F24" s="100">
        <v>7769.2</v>
      </c>
      <c r="G24" s="100">
        <v>3696.9</v>
      </c>
      <c r="H24" s="101">
        <f t="shared" si="8"/>
        <v>47.58404983782114</v>
      </c>
      <c r="I24" s="102">
        <f>C24+F24</f>
        <v>24387.2</v>
      </c>
      <c r="J24" s="103">
        <v>6211.7</v>
      </c>
      <c r="K24" s="104">
        <f>I24-J24</f>
        <v>18175.5</v>
      </c>
      <c r="L24" s="102">
        <f>D24+G24</f>
        <v>7921.9</v>
      </c>
      <c r="M24" s="103">
        <v>3141.2</v>
      </c>
      <c r="N24" s="104">
        <f t="shared" si="6"/>
        <v>4780.7</v>
      </c>
      <c r="O24" s="105">
        <f>N24/K24*100</f>
        <v>26.30299028912547</v>
      </c>
    </row>
    <row r="25" spans="1:15" ht="47.25" customHeight="1">
      <c r="A25" s="106" t="s">
        <v>121</v>
      </c>
      <c r="B25" s="98" t="s">
        <v>122</v>
      </c>
      <c r="C25" s="99">
        <v>314</v>
      </c>
      <c r="D25" s="99">
        <v>231.5</v>
      </c>
      <c r="E25" s="88">
        <f t="shared" si="11"/>
        <v>73.72611464968153</v>
      </c>
      <c r="F25" s="100">
        <v>352.2</v>
      </c>
      <c r="G25" s="100">
        <v>207.5</v>
      </c>
      <c r="H25" s="101">
        <f t="shared" si="8"/>
        <v>58.91538898353209</v>
      </c>
      <c r="I25" s="102">
        <f>C25+F25</f>
        <v>666.2</v>
      </c>
      <c r="J25" s="103">
        <v>246.5</v>
      </c>
      <c r="K25" s="104">
        <f>I25-J25</f>
        <v>419.70000000000005</v>
      </c>
      <c r="L25" s="102">
        <f>D25+G25</f>
        <v>439</v>
      </c>
      <c r="M25" s="103">
        <v>193.6</v>
      </c>
      <c r="N25" s="104">
        <f t="shared" si="6"/>
        <v>245.4</v>
      </c>
      <c r="O25" s="105">
        <f>N25/K25*100</f>
        <v>58.47033595425303</v>
      </c>
    </row>
    <row r="26" spans="1:15" ht="21" customHeight="1">
      <c r="A26" s="92" t="s">
        <v>123</v>
      </c>
      <c r="B26" s="93" t="s">
        <v>124</v>
      </c>
      <c r="C26" s="94">
        <f>SUM(C27:C57)</f>
        <v>195521.69999999998</v>
      </c>
      <c r="D26" s="94">
        <f>SUM(D27:D57)</f>
        <v>157280.8</v>
      </c>
      <c r="E26" s="94">
        <f>D26/C26*100</f>
        <v>80.44160827161384</v>
      </c>
      <c r="F26" s="94">
        <f>SUM(F27:F57)</f>
        <v>173576.9</v>
      </c>
      <c r="G26" s="94">
        <f>SUM(G27:G57)</f>
        <v>115483.19999999998</v>
      </c>
      <c r="H26" s="95">
        <f t="shared" si="8"/>
        <v>66.53143361818306</v>
      </c>
      <c r="I26" s="94">
        <f aca="true" t="shared" si="12" ref="I26:N26">SUM(I27:I57)</f>
        <v>369098.6</v>
      </c>
      <c r="J26" s="94">
        <f t="shared" si="12"/>
        <v>60379.7</v>
      </c>
      <c r="K26" s="94">
        <f>SUM(K27:K57)</f>
        <v>308718.9</v>
      </c>
      <c r="L26" s="94">
        <f t="shared" si="12"/>
        <v>272764</v>
      </c>
      <c r="M26" s="94">
        <f t="shared" si="12"/>
        <v>53377.5</v>
      </c>
      <c r="N26" s="94">
        <f t="shared" si="12"/>
        <v>219386.50000000003</v>
      </c>
      <c r="O26" s="96">
        <f t="shared" si="1"/>
        <v>71.06351441392154</v>
      </c>
    </row>
    <row r="27" spans="1:15" ht="55.5" customHeight="1">
      <c r="A27" s="114" t="s">
        <v>125</v>
      </c>
      <c r="B27" s="115" t="s">
        <v>126</v>
      </c>
      <c r="C27" s="99">
        <v>23682.6</v>
      </c>
      <c r="D27" s="99">
        <v>21154.7</v>
      </c>
      <c r="E27" s="88">
        <f t="shared" si="11"/>
        <v>89.32591860690972</v>
      </c>
      <c r="F27" s="99">
        <v>16473.1</v>
      </c>
      <c r="G27" s="100">
        <v>15295.6</v>
      </c>
      <c r="H27" s="101">
        <f t="shared" si="8"/>
        <v>92.85198292974609</v>
      </c>
      <c r="I27" s="102">
        <f t="shared" si="9"/>
        <v>40155.7</v>
      </c>
      <c r="J27" s="103">
        <v>16473.1</v>
      </c>
      <c r="K27" s="104">
        <f>I27-J27</f>
        <v>23682.6</v>
      </c>
      <c r="L27" s="102">
        <f>D27+G27</f>
        <v>36450.3</v>
      </c>
      <c r="M27" s="103">
        <v>15862.5</v>
      </c>
      <c r="N27" s="104">
        <f>L27-M27</f>
        <v>20587.800000000003</v>
      </c>
      <c r="O27" s="105">
        <f t="shared" si="1"/>
        <v>86.93217805477441</v>
      </c>
    </row>
    <row r="28" spans="1:15" ht="24" customHeight="1">
      <c r="A28" s="97" t="s">
        <v>127</v>
      </c>
      <c r="B28" s="98" t="s">
        <v>128</v>
      </c>
      <c r="C28" s="99">
        <v>45746.5</v>
      </c>
      <c r="D28" s="99">
        <v>40961.1</v>
      </c>
      <c r="E28" s="88">
        <f t="shared" si="11"/>
        <v>89.53930901817625</v>
      </c>
      <c r="F28" s="100">
        <v>1158.2</v>
      </c>
      <c r="G28" s="100">
        <v>450</v>
      </c>
      <c r="H28" s="101">
        <f t="shared" si="8"/>
        <v>38.85339319633915</v>
      </c>
      <c r="I28" s="102">
        <f t="shared" si="9"/>
        <v>46904.7</v>
      </c>
      <c r="J28" s="103">
        <v>1076.2</v>
      </c>
      <c r="K28" s="104">
        <f aca="true" t="shared" si="13" ref="K28:K59">I28-J28</f>
        <v>45828.5</v>
      </c>
      <c r="L28" s="102">
        <f t="shared" si="5"/>
        <v>41411.1</v>
      </c>
      <c r="M28" s="103">
        <v>450</v>
      </c>
      <c r="N28" s="104">
        <f t="shared" si="6"/>
        <v>40961.1</v>
      </c>
      <c r="O28" s="105">
        <f t="shared" si="1"/>
        <v>89.37909815944226</v>
      </c>
    </row>
    <row r="29" spans="1:15" ht="18" customHeight="1">
      <c r="A29" s="97" t="s">
        <v>129</v>
      </c>
      <c r="B29" s="98" t="s">
        <v>130</v>
      </c>
      <c r="C29" s="99">
        <v>5607</v>
      </c>
      <c r="D29" s="99">
        <v>2604.6</v>
      </c>
      <c r="E29" s="88">
        <f t="shared" si="11"/>
        <v>46.452648475120384</v>
      </c>
      <c r="F29" s="100">
        <v>0</v>
      </c>
      <c r="G29" s="100"/>
      <c r="H29" s="101">
        <v>0</v>
      </c>
      <c r="I29" s="102">
        <f t="shared" si="9"/>
        <v>5607</v>
      </c>
      <c r="J29" s="103"/>
      <c r="K29" s="104">
        <f t="shared" si="13"/>
        <v>5607</v>
      </c>
      <c r="L29" s="102">
        <f t="shared" si="5"/>
        <v>2604.6</v>
      </c>
      <c r="M29" s="103"/>
      <c r="N29" s="104">
        <f t="shared" si="6"/>
        <v>2604.6</v>
      </c>
      <c r="O29" s="105">
        <f t="shared" si="1"/>
        <v>46.452648475120384</v>
      </c>
    </row>
    <row r="30" spans="1:15" ht="40.5" customHeight="1">
      <c r="A30" s="97" t="s">
        <v>129</v>
      </c>
      <c r="B30" s="98" t="s">
        <v>131</v>
      </c>
      <c r="C30" s="99">
        <v>20688.5</v>
      </c>
      <c r="D30" s="99">
        <v>19264</v>
      </c>
      <c r="E30" s="88">
        <f t="shared" si="11"/>
        <v>93.1145322280494</v>
      </c>
      <c r="F30" s="100">
        <v>18689.9</v>
      </c>
      <c r="G30" s="100">
        <v>17560.6</v>
      </c>
      <c r="H30" s="101">
        <f>G30/F30*100</f>
        <v>93.95769907811169</v>
      </c>
      <c r="I30" s="102">
        <f t="shared" si="9"/>
        <v>39378.4</v>
      </c>
      <c r="J30" s="103">
        <v>3161.5</v>
      </c>
      <c r="K30" s="104">
        <f t="shared" si="13"/>
        <v>36216.9</v>
      </c>
      <c r="L30" s="102">
        <f t="shared" si="5"/>
        <v>36824.6</v>
      </c>
      <c r="M30" s="103">
        <v>3161.5</v>
      </c>
      <c r="N30" s="104">
        <f t="shared" si="6"/>
        <v>33663.1</v>
      </c>
      <c r="O30" s="105">
        <f t="shared" si="1"/>
        <v>92.94859582128785</v>
      </c>
    </row>
    <row r="31" spans="1:15" ht="26.25" customHeight="1">
      <c r="A31" s="97" t="s">
        <v>129</v>
      </c>
      <c r="B31" s="98" t="s">
        <v>132</v>
      </c>
      <c r="C31" s="99">
        <v>32288.9</v>
      </c>
      <c r="D31" s="99">
        <v>26360</v>
      </c>
      <c r="E31" s="88">
        <f t="shared" si="11"/>
        <v>81.63796227186431</v>
      </c>
      <c r="F31" s="100">
        <v>0</v>
      </c>
      <c r="G31" s="100"/>
      <c r="H31" s="101">
        <v>0</v>
      </c>
      <c r="I31" s="102">
        <f t="shared" si="9"/>
        <v>32288.9</v>
      </c>
      <c r="J31" s="103"/>
      <c r="K31" s="104">
        <f t="shared" si="13"/>
        <v>32288.9</v>
      </c>
      <c r="L31" s="102">
        <f t="shared" si="5"/>
        <v>26360</v>
      </c>
      <c r="M31" s="103"/>
      <c r="N31" s="104">
        <f t="shared" si="6"/>
        <v>26360</v>
      </c>
      <c r="O31" s="105">
        <f t="shared" si="1"/>
        <v>81.63796227186431</v>
      </c>
    </row>
    <row r="32" spans="1:15" ht="55.5" customHeight="1" hidden="1">
      <c r="A32" s="97" t="s">
        <v>133</v>
      </c>
      <c r="B32" s="116" t="s">
        <v>134</v>
      </c>
      <c r="C32" s="99"/>
      <c r="D32" s="99"/>
      <c r="E32" s="88"/>
      <c r="F32" s="100">
        <v>0</v>
      </c>
      <c r="G32" s="100"/>
      <c r="H32" s="101"/>
      <c r="I32" s="102">
        <f t="shared" si="9"/>
        <v>0</v>
      </c>
      <c r="J32" s="103"/>
      <c r="K32" s="104">
        <f t="shared" si="13"/>
        <v>0</v>
      </c>
      <c r="L32" s="102">
        <f t="shared" si="5"/>
        <v>0</v>
      </c>
      <c r="M32" s="103"/>
      <c r="N32" s="104">
        <f t="shared" si="6"/>
        <v>0</v>
      </c>
      <c r="O32" s="105"/>
    </row>
    <row r="33" spans="1:15" ht="64.5" customHeight="1" hidden="1">
      <c r="A33" s="106" t="s">
        <v>133</v>
      </c>
      <c r="B33" s="116" t="s">
        <v>135</v>
      </c>
      <c r="C33" s="99"/>
      <c r="D33" s="99"/>
      <c r="E33" s="88"/>
      <c r="F33" s="100">
        <v>0</v>
      </c>
      <c r="G33" s="100"/>
      <c r="H33" s="101"/>
      <c r="I33" s="102">
        <f t="shared" si="9"/>
        <v>0</v>
      </c>
      <c r="J33" s="103"/>
      <c r="K33" s="104">
        <f t="shared" si="13"/>
        <v>0</v>
      </c>
      <c r="L33" s="102">
        <f t="shared" si="5"/>
        <v>0</v>
      </c>
      <c r="M33" s="103"/>
      <c r="N33" s="104">
        <f t="shared" si="6"/>
        <v>0</v>
      </c>
      <c r="O33" s="105"/>
    </row>
    <row r="34" spans="1:15" ht="36.75" customHeight="1">
      <c r="A34" s="106" t="s">
        <v>133</v>
      </c>
      <c r="B34" s="98" t="s">
        <v>136</v>
      </c>
      <c r="C34" s="99">
        <v>641.4</v>
      </c>
      <c r="D34" s="99">
        <v>424.4</v>
      </c>
      <c r="E34" s="88">
        <f t="shared" si="11"/>
        <v>66.16775802931089</v>
      </c>
      <c r="F34" s="100">
        <v>0</v>
      </c>
      <c r="G34" s="100"/>
      <c r="H34" s="101" t="e">
        <f>G34/F34*100</f>
        <v>#DIV/0!</v>
      </c>
      <c r="I34" s="102">
        <f t="shared" si="9"/>
        <v>641.4</v>
      </c>
      <c r="J34" s="103"/>
      <c r="K34" s="104">
        <f t="shared" si="13"/>
        <v>641.4</v>
      </c>
      <c r="L34" s="102">
        <f t="shared" si="5"/>
        <v>424.4</v>
      </c>
      <c r="M34" s="103"/>
      <c r="N34" s="104">
        <f t="shared" si="6"/>
        <v>424.4</v>
      </c>
      <c r="O34" s="105">
        <f t="shared" si="1"/>
        <v>66.16775802931089</v>
      </c>
    </row>
    <row r="35" spans="1:15" ht="96.75" customHeight="1" hidden="1">
      <c r="A35" s="106" t="s">
        <v>133</v>
      </c>
      <c r="B35" s="98" t="s">
        <v>137</v>
      </c>
      <c r="C35" s="99"/>
      <c r="D35" s="99"/>
      <c r="E35" s="88" t="e">
        <f t="shared" si="11"/>
        <v>#DIV/0!</v>
      </c>
      <c r="F35" s="100"/>
      <c r="G35" s="100"/>
      <c r="H35" s="101" t="e">
        <f>G35/F35*100</f>
        <v>#DIV/0!</v>
      </c>
      <c r="I35" s="102">
        <f t="shared" si="9"/>
        <v>0</v>
      </c>
      <c r="J35" s="103"/>
      <c r="K35" s="104">
        <f t="shared" si="13"/>
        <v>0</v>
      </c>
      <c r="L35" s="102">
        <f t="shared" si="5"/>
        <v>0</v>
      </c>
      <c r="M35" s="103"/>
      <c r="N35" s="104">
        <f t="shared" si="6"/>
        <v>0</v>
      </c>
      <c r="O35" s="105" t="e">
        <f t="shared" si="1"/>
        <v>#DIV/0!</v>
      </c>
    </row>
    <row r="36" spans="1:15" ht="66" customHeight="1" hidden="1">
      <c r="A36" s="106" t="s">
        <v>133</v>
      </c>
      <c r="B36" s="98" t="s">
        <v>138</v>
      </c>
      <c r="C36" s="99"/>
      <c r="D36" s="99"/>
      <c r="E36" s="88" t="e">
        <f t="shared" si="11"/>
        <v>#DIV/0!</v>
      </c>
      <c r="F36" s="100"/>
      <c r="G36" s="100"/>
      <c r="H36" s="101" t="e">
        <f aca="true" t="shared" si="14" ref="H36:H57">G36/F36*100</f>
        <v>#DIV/0!</v>
      </c>
      <c r="I36" s="102">
        <f t="shared" si="9"/>
        <v>0</v>
      </c>
      <c r="J36" s="103"/>
      <c r="K36" s="104">
        <f t="shared" si="13"/>
        <v>0</v>
      </c>
      <c r="L36" s="102">
        <f t="shared" si="5"/>
        <v>0</v>
      </c>
      <c r="M36" s="103"/>
      <c r="N36" s="104">
        <f t="shared" si="6"/>
        <v>0</v>
      </c>
      <c r="O36" s="105" t="e">
        <f t="shared" si="1"/>
        <v>#DIV/0!</v>
      </c>
    </row>
    <row r="37" spans="1:15" ht="36.75" customHeight="1" hidden="1">
      <c r="A37" s="106" t="s">
        <v>133</v>
      </c>
      <c r="B37" s="98" t="s">
        <v>139</v>
      </c>
      <c r="C37" s="99"/>
      <c r="D37" s="99"/>
      <c r="E37" s="88" t="e">
        <f t="shared" si="11"/>
        <v>#DIV/0!</v>
      </c>
      <c r="F37" s="100"/>
      <c r="G37" s="100"/>
      <c r="H37" s="101" t="e">
        <f t="shared" si="14"/>
        <v>#DIV/0!</v>
      </c>
      <c r="I37" s="102">
        <f t="shared" si="9"/>
        <v>0</v>
      </c>
      <c r="J37" s="103"/>
      <c r="K37" s="104">
        <f t="shared" si="13"/>
        <v>0</v>
      </c>
      <c r="L37" s="102">
        <f t="shared" si="5"/>
        <v>0</v>
      </c>
      <c r="M37" s="103"/>
      <c r="N37" s="104">
        <f t="shared" si="6"/>
        <v>0</v>
      </c>
      <c r="O37" s="105" t="e">
        <f t="shared" si="1"/>
        <v>#DIV/0!</v>
      </c>
    </row>
    <row r="38" spans="1:15" ht="66" customHeight="1">
      <c r="A38" s="114" t="s">
        <v>133</v>
      </c>
      <c r="B38" s="98" t="s">
        <v>140</v>
      </c>
      <c r="C38" s="99">
        <v>38532.9</v>
      </c>
      <c r="D38" s="99">
        <v>33442.5</v>
      </c>
      <c r="E38" s="88">
        <f t="shared" si="11"/>
        <v>86.78947081584826</v>
      </c>
      <c r="F38" s="100">
        <v>130021.1</v>
      </c>
      <c r="G38" s="100">
        <v>76963.9</v>
      </c>
      <c r="H38" s="101">
        <f t="shared" si="14"/>
        <v>59.19339245707042</v>
      </c>
      <c r="I38" s="102">
        <f t="shared" si="9"/>
        <v>168554</v>
      </c>
      <c r="J38" s="103">
        <v>38532.9</v>
      </c>
      <c r="K38" s="104">
        <f t="shared" si="13"/>
        <v>130021.1</v>
      </c>
      <c r="L38" s="102">
        <f t="shared" si="5"/>
        <v>110406.4</v>
      </c>
      <c r="M38" s="103">
        <v>33442.5</v>
      </c>
      <c r="N38" s="104">
        <f t="shared" si="6"/>
        <v>76963.9</v>
      </c>
      <c r="O38" s="105">
        <f t="shared" si="1"/>
        <v>59.19339245707042</v>
      </c>
    </row>
    <row r="39" spans="1:15" ht="63" customHeight="1" hidden="1">
      <c r="A39" s="114" t="s">
        <v>133</v>
      </c>
      <c r="B39" s="98" t="s">
        <v>141</v>
      </c>
      <c r="C39" s="99"/>
      <c r="D39" s="99"/>
      <c r="E39" s="88"/>
      <c r="F39" s="100"/>
      <c r="G39" s="100"/>
      <c r="H39" s="101" t="e">
        <f t="shared" si="14"/>
        <v>#DIV/0!</v>
      </c>
      <c r="I39" s="102">
        <f t="shared" si="9"/>
        <v>0</v>
      </c>
      <c r="J39" s="103"/>
      <c r="K39" s="104">
        <f t="shared" si="13"/>
        <v>0</v>
      </c>
      <c r="L39" s="102">
        <f t="shared" si="5"/>
        <v>0</v>
      </c>
      <c r="M39" s="103"/>
      <c r="N39" s="104">
        <f t="shared" si="6"/>
        <v>0</v>
      </c>
      <c r="O39" s="105" t="e">
        <f t="shared" si="1"/>
        <v>#DIV/0!</v>
      </c>
    </row>
    <row r="40" spans="1:15" ht="48.75" customHeight="1" hidden="1">
      <c r="A40" s="106" t="s">
        <v>133</v>
      </c>
      <c r="B40" s="98" t="s">
        <v>142</v>
      </c>
      <c r="C40" s="99"/>
      <c r="D40" s="99"/>
      <c r="E40" s="88" t="e">
        <f t="shared" si="11"/>
        <v>#DIV/0!</v>
      </c>
      <c r="F40" s="100">
        <v>0</v>
      </c>
      <c r="G40" s="100"/>
      <c r="H40" s="101" t="e">
        <f t="shared" si="14"/>
        <v>#DIV/0!</v>
      </c>
      <c r="I40" s="102">
        <f t="shared" si="9"/>
        <v>0</v>
      </c>
      <c r="J40" s="103"/>
      <c r="K40" s="104">
        <f t="shared" si="13"/>
        <v>0</v>
      </c>
      <c r="L40" s="102">
        <f t="shared" si="5"/>
        <v>0</v>
      </c>
      <c r="M40" s="103"/>
      <c r="N40" s="104">
        <f t="shared" si="6"/>
        <v>0</v>
      </c>
      <c r="O40" s="105" t="e">
        <f t="shared" si="1"/>
        <v>#DIV/0!</v>
      </c>
    </row>
    <row r="41" spans="1:15" ht="42.75" customHeight="1" hidden="1">
      <c r="A41" s="106" t="s">
        <v>133</v>
      </c>
      <c r="B41" s="98" t="s">
        <v>143</v>
      </c>
      <c r="C41" s="99"/>
      <c r="D41" s="99"/>
      <c r="E41" s="88"/>
      <c r="F41" s="100"/>
      <c r="G41" s="100"/>
      <c r="H41" s="101" t="e">
        <f t="shared" si="14"/>
        <v>#DIV/0!</v>
      </c>
      <c r="I41" s="102">
        <f t="shared" si="9"/>
        <v>0</v>
      </c>
      <c r="J41" s="103"/>
      <c r="K41" s="104">
        <f t="shared" si="13"/>
        <v>0</v>
      </c>
      <c r="L41" s="102">
        <f t="shared" si="5"/>
        <v>0</v>
      </c>
      <c r="M41" s="103"/>
      <c r="N41" s="104">
        <f t="shared" si="6"/>
        <v>0</v>
      </c>
      <c r="O41" s="105" t="e">
        <f t="shared" si="1"/>
        <v>#DIV/0!</v>
      </c>
    </row>
    <row r="42" spans="1:15" ht="44.25" customHeight="1" hidden="1">
      <c r="A42" s="106" t="s">
        <v>133</v>
      </c>
      <c r="B42" s="98" t="s">
        <v>144</v>
      </c>
      <c r="C42" s="99"/>
      <c r="D42" s="99"/>
      <c r="E42" s="88"/>
      <c r="F42" s="100"/>
      <c r="G42" s="100"/>
      <c r="H42" s="101" t="e">
        <f t="shared" si="14"/>
        <v>#DIV/0!</v>
      </c>
      <c r="I42" s="102">
        <f t="shared" si="9"/>
        <v>0</v>
      </c>
      <c r="J42" s="103"/>
      <c r="K42" s="104">
        <f t="shared" si="13"/>
        <v>0</v>
      </c>
      <c r="L42" s="102">
        <f t="shared" si="5"/>
        <v>0</v>
      </c>
      <c r="M42" s="103"/>
      <c r="N42" s="104">
        <f t="shared" si="6"/>
        <v>0</v>
      </c>
      <c r="O42" s="105" t="e">
        <f t="shared" si="1"/>
        <v>#DIV/0!</v>
      </c>
    </row>
    <row r="43" spans="1:15" ht="54.75" customHeight="1" hidden="1">
      <c r="A43" s="106" t="s">
        <v>133</v>
      </c>
      <c r="B43" s="98" t="s">
        <v>145</v>
      </c>
      <c r="C43" s="99">
        <v>0</v>
      </c>
      <c r="D43" s="99"/>
      <c r="E43" s="88"/>
      <c r="F43" s="100"/>
      <c r="G43" s="100"/>
      <c r="H43" s="101" t="e">
        <f t="shared" si="14"/>
        <v>#DIV/0!</v>
      </c>
      <c r="I43" s="102">
        <f t="shared" si="9"/>
        <v>0</v>
      </c>
      <c r="J43" s="103"/>
      <c r="K43" s="104">
        <f t="shared" si="13"/>
        <v>0</v>
      </c>
      <c r="L43" s="102">
        <f t="shared" si="5"/>
        <v>0</v>
      </c>
      <c r="M43" s="103"/>
      <c r="N43" s="104">
        <f t="shared" si="6"/>
        <v>0</v>
      </c>
      <c r="O43" s="105" t="e">
        <f t="shared" si="1"/>
        <v>#DIV/0!</v>
      </c>
    </row>
    <row r="44" spans="1:15" ht="61.5" customHeight="1" hidden="1">
      <c r="A44" s="106" t="s">
        <v>133</v>
      </c>
      <c r="B44" s="98" t="s">
        <v>146</v>
      </c>
      <c r="C44" s="99"/>
      <c r="D44" s="99"/>
      <c r="E44" s="99"/>
      <c r="F44" s="100"/>
      <c r="G44" s="100"/>
      <c r="H44" s="101" t="e">
        <f t="shared" si="14"/>
        <v>#DIV/0!</v>
      </c>
      <c r="I44" s="102">
        <f t="shared" si="9"/>
        <v>0</v>
      </c>
      <c r="J44" s="103"/>
      <c r="K44" s="104">
        <f t="shared" si="13"/>
        <v>0</v>
      </c>
      <c r="L44" s="102">
        <f t="shared" si="5"/>
        <v>0</v>
      </c>
      <c r="M44" s="103"/>
      <c r="N44" s="104">
        <f t="shared" si="6"/>
        <v>0</v>
      </c>
      <c r="O44" s="105" t="e">
        <f t="shared" si="1"/>
        <v>#DIV/0!</v>
      </c>
    </row>
    <row r="45" spans="1:15" ht="41.25" hidden="1">
      <c r="A45" s="106" t="s">
        <v>133</v>
      </c>
      <c r="B45" s="98" t="s">
        <v>147</v>
      </c>
      <c r="C45" s="99"/>
      <c r="D45" s="99"/>
      <c r="E45" s="88"/>
      <c r="F45" s="100"/>
      <c r="G45" s="100"/>
      <c r="H45" s="101" t="e">
        <f t="shared" si="14"/>
        <v>#DIV/0!</v>
      </c>
      <c r="I45" s="102">
        <f t="shared" si="9"/>
        <v>0</v>
      </c>
      <c r="J45" s="103"/>
      <c r="K45" s="104">
        <f t="shared" si="13"/>
        <v>0</v>
      </c>
      <c r="L45" s="102">
        <f t="shared" si="5"/>
        <v>0</v>
      </c>
      <c r="M45" s="103"/>
      <c r="N45" s="104">
        <f t="shared" si="6"/>
        <v>0</v>
      </c>
      <c r="O45" s="105" t="e">
        <f t="shared" si="1"/>
        <v>#DIV/0!</v>
      </c>
    </row>
    <row r="46" spans="1:15" ht="13.5">
      <c r="A46" s="110" t="s">
        <v>148</v>
      </c>
      <c r="B46" s="98" t="s">
        <v>149</v>
      </c>
      <c r="C46" s="99">
        <v>7934.9</v>
      </c>
      <c r="D46" s="99">
        <v>3611.3</v>
      </c>
      <c r="E46" s="88">
        <f t="shared" si="11"/>
        <v>45.511600650291754</v>
      </c>
      <c r="F46" s="100">
        <v>5925.6</v>
      </c>
      <c r="G46" s="100">
        <v>4826.4</v>
      </c>
      <c r="H46" s="100">
        <f t="shared" si="14"/>
        <v>81.44997974888618</v>
      </c>
      <c r="I46" s="102">
        <f t="shared" si="9"/>
        <v>13860.5</v>
      </c>
      <c r="J46" s="103"/>
      <c r="K46" s="104">
        <f t="shared" si="13"/>
        <v>13860.5</v>
      </c>
      <c r="L46" s="102">
        <f t="shared" si="5"/>
        <v>8437.7</v>
      </c>
      <c r="M46" s="103"/>
      <c r="N46" s="104">
        <f t="shared" si="6"/>
        <v>8437.7</v>
      </c>
      <c r="O46" s="105">
        <f t="shared" si="1"/>
        <v>60.87587027884997</v>
      </c>
    </row>
    <row r="47" spans="1:15" ht="66" customHeight="1">
      <c r="A47" s="97" t="s">
        <v>150</v>
      </c>
      <c r="B47" s="116" t="s">
        <v>151</v>
      </c>
      <c r="C47" s="99">
        <v>3455</v>
      </c>
      <c r="D47" s="99">
        <v>1634.5</v>
      </c>
      <c r="E47" s="99">
        <f t="shared" si="11"/>
        <v>47.3082489146165</v>
      </c>
      <c r="F47" s="100">
        <v>1309</v>
      </c>
      <c r="G47" s="100">
        <v>386.7</v>
      </c>
      <c r="H47" s="100">
        <f t="shared" si="14"/>
        <v>29.541634835752483</v>
      </c>
      <c r="I47" s="102">
        <f t="shared" si="9"/>
        <v>4764</v>
      </c>
      <c r="J47" s="103">
        <v>1136</v>
      </c>
      <c r="K47" s="104">
        <f t="shared" si="13"/>
        <v>3628</v>
      </c>
      <c r="L47" s="102">
        <f t="shared" si="5"/>
        <v>2021.2</v>
      </c>
      <c r="M47" s="103">
        <v>461</v>
      </c>
      <c r="N47" s="104">
        <f t="shared" si="6"/>
        <v>1560.2</v>
      </c>
      <c r="O47" s="105">
        <f t="shared" si="1"/>
        <v>43.00441014332966</v>
      </c>
    </row>
    <row r="48" spans="1:15" ht="53.25" customHeight="1">
      <c r="A48" s="97" t="s">
        <v>150</v>
      </c>
      <c r="B48" s="116" t="s">
        <v>152</v>
      </c>
      <c r="C48" s="99">
        <v>8600</v>
      </c>
      <c r="D48" s="99"/>
      <c r="E48" s="99">
        <f t="shared" si="11"/>
        <v>0</v>
      </c>
      <c r="F48" s="100"/>
      <c r="G48" s="100"/>
      <c r="H48" s="100" t="e">
        <f t="shared" si="14"/>
        <v>#DIV/0!</v>
      </c>
      <c r="I48" s="102">
        <f t="shared" si="9"/>
        <v>8600</v>
      </c>
      <c r="J48" s="103"/>
      <c r="K48" s="104">
        <f t="shared" si="13"/>
        <v>8600</v>
      </c>
      <c r="L48" s="102">
        <f t="shared" si="5"/>
        <v>0</v>
      </c>
      <c r="M48" s="103"/>
      <c r="N48" s="104">
        <f t="shared" si="6"/>
        <v>0</v>
      </c>
      <c r="O48" s="105">
        <f t="shared" si="1"/>
        <v>0</v>
      </c>
    </row>
    <row r="49" spans="1:15" ht="75" customHeight="1">
      <c r="A49" s="97" t="s">
        <v>150</v>
      </c>
      <c r="B49" s="116" t="s">
        <v>153</v>
      </c>
      <c r="C49" s="99">
        <v>6305.5</v>
      </c>
      <c r="D49" s="100">
        <v>6255.9</v>
      </c>
      <c r="E49" s="88">
        <f t="shared" si="11"/>
        <v>99.21338513995718</v>
      </c>
      <c r="F49" s="100">
        <v>0</v>
      </c>
      <c r="G49" s="100"/>
      <c r="H49" s="100" t="e">
        <f t="shared" si="14"/>
        <v>#DIV/0!</v>
      </c>
      <c r="I49" s="102">
        <f t="shared" si="9"/>
        <v>6305.5</v>
      </c>
      <c r="J49" s="103"/>
      <c r="K49" s="104">
        <f t="shared" si="13"/>
        <v>6305.5</v>
      </c>
      <c r="L49" s="102">
        <f t="shared" si="5"/>
        <v>6255.9</v>
      </c>
      <c r="M49" s="103"/>
      <c r="N49" s="104">
        <f t="shared" si="6"/>
        <v>6255.9</v>
      </c>
      <c r="O49" s="105">
        <f t="shared" si="1"/>
        <v>99.21338513995718</v>
      </c>
    </row>
    <row r="50" spans="1:15" ht="47.25" customHeight="1">
      <c r="A50" s="106" t="s">
        <v>150</v>
      </c>
      <c r="B50" s="116" t="s">
        <v>154</v>
      </c>
      <c r="C50" s="99">
        <v>420.1</v>
      </c>
      <c r="D50" s="100">
        <v>420.1</v>
      </c>
      <c r="E50" s="99">
        <f t="shared" si="11"/>
        <v>100</v>
      </c>
      <c r="F50" s="100"/>
      <c r="G50" s="100"/>
      <c r="H50" s="100" t="e">
        <f t="shared" si="14"/>
        <v>#DIV/0!</v>
      </c>
      <c r="I50" s="102">
        <f t="shared" si="9"/>
        <v>420.1</v>
      </c>
      <c r="J50" s="103"/>
      <c r="K50" s="104">
        <f t="shared" si="13"/>
        <v>420.1</v>
      </c>
      <c r="L50" s="102">
        <f t="shared" si="5"/>
        <v>420.1</v>
      </c>
      <c r="M50" s="103"/>
      <c r="N50" s="104">
        <f t="shared" si="6"/>
        <v>420.1</v>
      </c>
      <c r="O50" s="105">
        <f t="shared" si="1"/>
        <v>100</v>
      </c>
    </row>
    <row r="51" spans="1:15" ht="57.75" customHeight="1">
      <c r="A51" s="106" t="s">
        <v>150</v>
      </c>
      <c r="B51" s="116" t="s">
        <v>155</v>
      </c>
      <c r="C51" s="99">
        <f>1533.4+85</f>
        <v>1618.4</v>
      </c>
      <c r="D51" s="100">
        <v>1147.7</v>
      </c>
      <c r="E51" s="99">
        <f t="shared" si="11"/>
        <v>70.91571922886801</v>
      </c>
      <c r="F51" s="100">
        <v>0</v>
      </c>
      <c r="G51" s="100"/>
      <c r="H51" s="100" t="e">
        <f t="shared" si="14"/>
        <v>#DIV/0!</v>
      </c>
      <c r="I51" s="102">
        <f t="shared" si="9"/>
        <v>1618.4</v>
      </c>
      <c r="J51" s="103"/>
      <c r="K51" s="104">
        <f t="shared" si="13"/>
        <v>1618.4</v>
      </c>
      <c r="L51" s="102">
        <f>D51+G51</f>
        <v>1147.7</v>
      </c>
      <c r="M51" s="103"/>
      <c r="N51" s="104">
        <f t="shared" si="6"/>
        <v>1147.7</v>
      </c>
      <c r="O51" s="105">
        <f t="shared" si="1"/>
        <v>70.91571922886801</v>
      </c>
    </row>
    <row r="52" spans="1:15" ht="75" customHeight="1" hidden="1">
      <c r="A52" s="106" t="s">
        <v>150</v>
      </c>
      <c r="B52" s="116" t="s">
        <v>156</v>
      </c>
      <c r="C52" s="99"/>
      <c r="D52" s="100"/>
      <c r="E52" s="99" t="e">
        <f t="shared" si="11"/>
        <v>#DIV/0!</v>
      </c>
      <c r="F52" s="100"/>
      <c r="G52" s="100"/>
      <c r="H52" s="100" t="e">
        <f t="shared" si="14"/>
        <v>#DIV/0!</v>
      </c>
      <c r="I52" s="102">
        <f t="shared" si="9"/>
        <v>0</v>
      </c>
      <c r="J52" s="103"/>
      <c r="K52" s="104">
        <f t="shared" si="13"/>
        <v>0</v>
      </c>
      <c r="L52" s="102">
        <f t="shared" si="5"/>
        <v>0</v>
      </c>
      <c r="M52" s="103"/>
      <c r="N52" s="104">
        <f t="shared" si="6"/>
        <v>0</v>
      </c>
      <c r="O52" s="105" t="e">
        <f t="shared" si="1"/>
        <v>#DIV/0!</v>
      </c>
    </row>
    <row r="53" spans="1:15" ht="56.25" customHeight="1" hidden="1">
      <c r="A53" s="106" t="s">
        <v>150</v>
      </c>
      <c r="B53" s="116" t="s">
        <v>157</v>
      </c>
      <c r="C53" s="99"/>
      <c r="D53" s="100"/>
      <c r="E53" s="99" t="e">
        <f t="shared" si="11"/>
        <v>#DIV/0!</v>
      </c>
      <c r="F53" s="100"/>
      <c r="G53" s="100"/>
      <c r="H53" s="100" t="e">
        <f t="shared" si="14"/>
        <v>#DIV/0!</v>
      </c>
      <c r="I53" s="102">
        <f t="shared" si="9"/>
        <v>0</v>
      </c>
      <c r="J53" s="103"/>
      <c r="K53" s="104">
        <f t="shared" si="13"/>
        <v>0</v>
      </c>
      <c r="L53" s="102">
        <f t="shared" si="5"/>
        <v>0</v>
      </c>
      <c r="M53" s="103"/>
      <c r="N53" s="104">
        <f t="shared" si="6"/>
        <v>0</v>
      </c>
      <c r="O53" s="105" t="e">
        <f t="shared" si="1"/>
        <v>#DIV/0!</v>
      </c>
    </row>
    <row r="54" spans="1:15" ht="57" customHeight="1" hidden="1">
      <c r="A54" s="106" t="s">
        <v>150</v>
      </c>
      <c r="B54" s="116" t="s">
        <v>158</v>
      </c>
      <c r="C54" s="99"/>
      <c r="D54" s="100"/>
      <c r="E54" s="99" t="e">
        <f>D54/C54*100</f>
        <v>#DIV/0!</v>
      </c>
      <c r="F54" s="100"/>
      <c r="G54" s="100"/>
      <c r="H54" s="100" t="e">
        <f t="shared" si="14"/>
        <v>#DIV/0!</v>
      </c>
      <c r="I54" s="102">
        <f t="shared" si="9"/>
        <v>0</v>
      </c>
      <c r="J54" s="103"/>
      <c r="K54" s="104">
        <f t="shared" si="13"/>
        <v>0</v>
      </c>
      <c r="L54" s="102">
        <f t="shared" si="5"/>
        <v>0</v>
      </c>
      <c r="M54" s="103"/>
      <c r="N54" s="104">
        <f t="shared" si="6"/>
        <v>0</v>
      </c>
      <c r="O54" s="105" t="e">
        <f t="shared" si="1"/>
        <v>#DIV/0!</v>
      </c>
    </row>
    <row r="55" spans="1:15" ht="129" customHeight="1" hidden="1">
      <c r="A55" s="106" t="s">
        <v>150</v>
      </c>
      <c r="B55" s="116" t="s">
        <v>159</v>
      </c>
      <c r="C55" s="99"/>
      <c r="D55" s="100"/>
      <c r="E55" s="99" t="e">
        <f>D55/C55*100</f>
        <v>#DIV/0!</v>
      </c>
      <c r="F55" s="100"/>
      <c r="G55" s="100"/>
      <c r="H55" s="100"/>
      <c r="I55" s="102">
        <f t="shared" si="9"/>
        <v>0</v>
      </c>
      <c r="J55" s="103"/>
      <c r="K55" s="104">
        <f t="shared" si="13"/>
        <v>0</v>
      </c>
      <c r="L55" s="102">
        <f t="shared" si="5"/>
        <v>0</v>
      </c>
      <c r="M55" s="103"/>
      <c r="N55" s="104">
        <f t="shared" si="6"/>
        <v>0</v>
      </c>
      <c r="O55" s="105" t="e">
        <f t="shared" si="1"/>
        <v>#DIV/0!</v>
      </c>
    </row>
    <row r="56" spans="1:15" ht="42.75" customHeight="1" hidden="1">
      <c r="A56" s="106" t="s">
        <v>150</v>
      </c>
      <c r="B56" s="116" t="s">
        <v>160</v>
      </c>
      <c r="C56" s="99">
        <v>0</v>
      </c>
      <c r="D56" s="100">
        <v>0</v>
      </c>
      <c r="E56" s="99"/>
      <c r="F56" s="100"/>
      <c r="G56" s="100"/>
      <c r="H56" s="100" t="e">
        <f>G56/F56*100</f>
        <v>#DIV/0!</v>
      </c>
      <c r="I56" s="102">
        <f t="shared" si="9"/>
        <v>0</v>
      </c>
      <c r="J56" s="103"/>
      <c r="K56" s="104">
        <f t="shared" si="13"/>
        <v>0</v>
      </c>
      <c r="L56" s="102">
        <f t="shared" si="5"/>
        <v>0</v>
      </c>
      <c r="M56" s="103"/>
      <c r="N56" s="104">
        <f t="shared" si="6"/>
        <v>0</v>
      </c>
      <c r="O56" s="105" t="e">
        <f t="shared" si="1"/>
        <v>#DIV/0!</v>
      </c>
    </row>
    <row r="57" spans="1:15" ht="13.5" customHeight="1" hidden="1">
      <c r="A57" s="106" t="s">
        <v>150</v>
      </c>
      <c r="B57" s="116" t="s">
        <v>161</v>
      </c>
      <c r="C57" s="99">
        <v>0</v>
      </c>
      <c r="D57" s="100">
        <v>0</v>
      </c>
      <c r="E57" s="99"/>
      <c r="F57" s="100"/>
      <c r="G57" s="100"/>
      <c r="H57" s="100" t="e">
        <f t="shared" si="14"/>
        <v>#DIV/0!</v>
      </c>
      <c r="I57" s="102">
        <f t="shared" si="9"/>
        <v>0</v>
      </c>
      <c r="J57" s="103"/>
      <c r="K57" s="104">
        <f t="shared" si="13"/>
        <v>0</v>
      </c>
      <c r="L57" s="102">
        <f t="shared" si="5"/>
        <v>0</v>
      </c>
      <c r="M57" s="103"/>
      <c r="N57" s="104">
        <f t="shared" si="6"/>
        <v>0</v>
      </c>
      <c r="O57" s="105" t="e">
        <f t="shared" si="1"/>
        <v>#DIV/0!</v>
      </c>
    </row>
    <row r="58" spans="1:15" ht="21" customHeight="1">
      <c r="A58" s="92" t="s">
        <v>162</v>
      </c>
      <c r="B58" s="93" t="s">
        <v>163</v>
      </c>
      <c r="C58" s="94">
        <f>C60+C63+C64+C65+C66+C67+C68+C69+C74+C75+C76+C77+C78+C79+C80+C81+C82+C83+C86+C87+C90+C91+C100+C84+C85</f>
        <v>929546.5999999999</v>
      </c>
      <c r="D58" s="94">
        <f>SUM(D59:D100)</f>
        <v>397150</v>
      </c>
      <c r="E58" s="94">
        <f t="shared" si="11"/>
        <v>42.72513072502229</v>
      </c>
      <c r="F58" s="117">
        <f>SUM(F59:F100)</f>
        <v>231162.09999999998</v>
      </c>
      <c r="G58" s="117">
        <f>SUM(G59:G100)</f>
        <v>199117.99999999997</v>
      </c>
      <c r="H58" s="117">
        <f>G58/F58*100</f>
        <v>86.13782276592919</v>
      </c>
      <c r="I58" s="118">
        <f t="shared" si="9"/>
        <v>1160708.6999999997</v>
      </c>
      <c r="J58" s="94">
        <f>SUM(J59:J100)</f>
        <v>124370.9</v>
      </c>
      <c r="K58" s="94">
        <f>SUM(K59:K100)</f>
        <v>1036337.7999999999</v>
      </c>
      <c r="L58" s="94">
        <f>SUM(L59:L100)</f>
        <v>596268</v>
      </c>
      <c r="M58" s="94">
        <f>SUM(M59:M100)</f>
        <v>104161.3</v>
      </c>
      <c r="N58" s="94">
        <f>SUM(N59:N100)</f>
        <v>492106.69999999995</v>
      </c>
      <c r="O58" s="96">
        <f t="shared" si="1"/>
        <v>47.48516362135975</v>
      </c>
    </row>
    <row r="59" spans="1:15" ht="69.75" customHeight="1" hidden="1">
      <c r="A59" s="97" t="s">
        <v>164</v>
      </c>
      <c r="B59" s="98" t="s">
        <v>165</v>
      </c>
      <c r="C59" s="99"/>
      <c r="D59" s="99"/>
      <c r="E59" s="88" t="e">
        <f t="shared" si="11"/>
        <v>#DIV/0!</v>
      </c>
      <c r="F59" s="100">
        <v>0</v>
      </c>
      <c r="G59" s="100">
        <v>0</v>
      </c>
      <c r="H59" s="101">
        <v>0</v>
      </c>
      <c r="I59" s="102">
        <f t="shared" si="9"/>
        <v>0</v>
      </c>
      <c r="J59" s="103"/>
      <c r="K59" s="104">
        <f t="shared" si="13"/>
        <v>0</v>
      </c>
      <c r="L59" s="102">
        <f t="shared" si="5"/>
        <v>0</v>
      </c>
      <c r="M59" s="103"/>
      <c r="N59" s="104">
        <f t="shared" si="6"/>
        <v>0</v>
      </c>
      <c r="O59" s="105" t="e">
        <f t="shared" si="1"/>
        <v>#DIV/0!</v>
      </c>
    </row>
    <row r="60" spans="1:15" ht="57" customHeight="1">
      <c r="A60" s="97" t="s">
        <v>164</v>
      </c>
      <c r="B60" s="98" t="s">
        <v>166</v>
      </c>
      <c r="C60" s="99">
        <v>1716</v>
      </c>
      <c r="D60" s="99">
        <v>1446.4</v>
      </c>
      <c r="E60" s="88">
        <f t="shared" si="11"/>
        <v>84.28904428904428</v>
      </c>
      <c r="F60" s="100"/>
      <c r="G60" s="100"/>
      <c r="H60" s="101">
        <v>0</v>
      </c>
      <c r="I60" s="102">
        <f t="shared" si="9"/>
        <v>1716</v>
      </c>
      <c r="J60" s="103"/>
      <c r="K60" s="104">
        <f>I60-J60</f>
        <v>1716</v>
      </c>
      <c r="L60" s="102">
        <f>D60+G60</f>
        <v>1446.4</v>
      </c>
      <c r="M60" s="103"/>
      <c r="N60" s="104">
        <f t="shared" si="6"/>
        <v>1446.4</v>
      </c>
      <c r="O60" s="105">
        <f t="shared" si="1"/>
        <v>84.28904428904428</v>
      </c>
    </row>
    <row r="61" spans="1:15" ht="51" customHeight="1" hidden="1">
      <c r="A61" s="97" t="s">
        <v>164</v>
      </c>
      <c r="B61" s="98" t="s">
        <v>167</v>
      </c>
      <c r="C61" s="99">
        <v>0</v>
      </c>
      <c r="D61" s="99">
        <v>0</v>
      </c>
      <c r="E61" s="88" t="e">
        <f t="shared" si="11"/>
        <v>#DIV/0!</v>
      </c>
      <c r="F61" s="100"/>
      <c r="G61" s="100"/>
      <c r="H61" s="101">
        <v>0</v>
      </c>
      <c r="I61" s="102">
        <f t="shared" si="9"/>
        <v>0</v>
      </c>
      <c r="J61" s="103"/>
      <c r="K61" s="104">
        <f aca="true" t="shared" si="15" ref="K61:K100">I61-J61</f>
        <v>0</v>
      </c>
      <c r="L61" s="102">
        <f t="shared" si="5"/>
        <v>0</v>
      </c>
      <c r="M61" s="103"/>
      <c r="N61" s="104">
        <f t="shared" si="6"/>
        <v>0</v>
      </c>
      <c r="O61" s="105"/>
    </row>
    <row r="62" spans="1:15" ht="48" customHeight="1" hidden="1">
      <c r="A62" s="97" t="s">
        <v>164</v>
      </c>
      <c r="B62" s="98" t="s">
        <v>168</v>
      </c>
      <c r="C62" s="99"/>
      <c r="D62" s="99"/>
      <c r="E62" s="88" t="e">
        <f t="shared" si="11"/>
        <v>#DIV/0!</v>
      </c>
      <c r="F62" s="100"/>
      <c r="G62" s="100"/>
      <c r="H62" s="101">
        <v>0</v>
      </c>
      <c r="I62" s="102">
        <f t="shared" si="9"/>
        <v>0</v>
      </c>
      <c r="J62" s="103"/>
      <c r="K62" s="104">
        <f t="shared" si="15"/>
        <v>0</v>
      </c>
      <c r="L62" s="102">
        <f t="shared" si="5"/>
        <v>0</v>
      </c>
      <c r="M62" s="103"/>
      <c r="N62" s="104">
        <f t="shared" si="6"/>
        <v>0</v>
      </c>
      <c r="O62" s="105"/>
    </row>
    <row r="63" spans="1:15" ht="69.75" customHeight="1">
      <c r="A63" s="97" t="s">
        <v>164</v>
      </c>
      <c r="B63" s="98" t="s">
        <v>169</v>
      </c>
      <c r="C63" s="99">
        <v>551073.5</v>
      </c>
      <c r="D63" s="99">
        <v>139750.3</v>
      </c>
      <c r="E63" s="88">
        <f t="shared" si="11"/>
        <v>25.35964803243124</v>
      </c>
      <c r="F63" s="100"/>
      <c r="G63" s="100"/>
      <c r="H63" s="101">
        <v>0</v>
      </c>
      <c r="I63" s="102">
        <f t="shared" si="9"/>
        <v>551073.5</v>
      </c>
      <c r="J63" s="103"/>
      <c r="K63" s="104">
        <f t="shared" si="15"/>
        <v>551073.5</v>
      </c>
      <c r="L63" s="102">
        <f t="shared" si="5"/>
        <v>139750.3</v>
      </c>
      <c r="M63" s="103"/>
      <c r="N63" s="104">
        <f t="shared" si="6"/>
        <v>139750.3</v>
      </c>
      <c r="O63" s="105"/>
    </row>
    <row r="64" spans="1:15" ht="100.5" customHeight="1">
      <c r="A64" s="97" t="s">
        <v>164</v>
      </c>
      <c r="B64" s="98" t="s">
        <v>170</v>
      </c>
      <c r="C64" s="99">
        <v>39248.5</v>
      </c>
      <c r="D64" s="99">
        <v>18337</v>
      </c>
      <c r="E64" s="88">
        <f t="shared" si="11"/>
        <v>46.7202568251016</v>
      </c>
      <c r="F64" s="100"/>
      <c r="G64" s="100"/>
      <c r="H64" s="101">
        <v>0</v>
      </c>
      <c r="I64" s="102">
        <f t="shared" si="9"/>
        <v>39248.5</v>
      </c>
      <c r="J64" s="103"/>
      <c r="K64" s="104">
        <f t="shared" si="15"/>
        <v>39248.5</v>
      </c>
      <c r="L64" s="102">
        <f t="shared" si="5"/>
        <v>18337</v>
      </c>
      <c r="M64" s="103"/>
      <c r="N64" s="104">
        <f t="shared" si="6"/>
        <v>18337</v>
      </c>
      <c r="O64" s="105">
        <f t="shared" si="1"/>
        <v>46.7202568251016</v>
      </c>
    </row>
    <row r="65" spans="1:15" ht="99.75" customHeight="1">
      <c r="A65" s="97" t="s">
        <v>164</v>
      </c>
      <c r="B65" s="98" t="s">
        <v>171</v>
      </c>
      <c r="C65" s="99">
        <v>3813.3</v>
      </c>
      <c r="D65" s="99">
        <v>2262.7</v>
      </c>
      <c r="E65" s="88">
        <f t="shared" si="11"/>
        <v>59.337057142107874</v>
      </c>
      <c r="F65" s="100"/>
      <c r="G65" s="100"/>
      <c r="H65" s="101">
        <v>0</v>
      </c>
      <c r="I65" s="102">
        <f t="shared" si="9"/>
        <v>3813.3</v>
      </c>
      <c r="J65" s="103"/>
      <c r="K65" s="104">
        <f t="shared" si="15"/>
        <v>3813.3</v>
      </c>
      <c r="L65" s="102">
        <f t="shared" si="5"/>
        <v>2262.7</v>
      </c>
      <c r="M65" s="103"/>
      <c r="N65" s="104">
        <f t="shared" si="6"/>
        <v>2262.7</v>
      </c>
      <c r="O65" s="105">
        <f t="shared" si="1"/>
        <v>59.337057142107874</v>
      </c>
    </row>
    <row r="66" spans="1:15" ht="119.25" customHeight="1">
      <c r="A66" s="97" t="s">
        <v>164</v>
      </c>
      <c r="B66" s="98" t="s">
        <v>172</v>
      </c>
      <c r="C66" s="99">
        <v>11413.7</v>
      </c>
      <c r="D66" s="99">
        <v>10414.9</v>
      </c>
      <c r="E66" s="88">
        <f t="shared" si="11"/>
        <v>91.24911290817175</v>
      </c>
      <c r="F66" s="100"/>
      <c r="G66" s="100"/>
      <c r="H66" s="101">
        <v>0</v>
      </c>
      <c r="I66" s="102">
        <f t="shared" si="9"/>
        <v>11413.7</v>
      </c>
      <c r="J66" s="103"/>
      <c r="K66" s="104">
        <f t="shared" si="15"/>
        <v>11413.7</v>
      </c>
      <c r="L66" s="102">
        <f t="shared" si="5"/>
        <v>10414.9</v>
      </c>
      <c r="M66" s="103"/>
      <c r="N66" s="104">
        <f t="shared" si="6"/>
        <v>10414.9</v>
      </c>
      <c r="O66" s="105">
        <f t="shared" si="1"/>
        <v>91.24911290817175</v>
      </c>
    </row>
    <row r="67" spans="1:15" ht="60" customHeight="1" hidden="1">
      <c r="A67" s="97" t="s">
        <v>164</v>
      </c>
      <c r="B67" s="98" t="s">
        <v>173</v>
      </c>
      <c r="C67" s="99"/>
      <c r="D67" s="99"/>
      <c r="E67" s="88"/>
      <c r="F67" s="100"/>
      <c r="G67" s="100"/>
      <c r="H67" s="101" t="e">
        <f aca="true" t="shared" si="16" ref="H67:H76">G67/F67*100</f>
        <v>#DIV/0!</v>
      </c>
      <c r="I67" s="102">
        <f t="shared" si="9"/>
        <v>0</v>
      </c>
      <c r="J67" s="103"/>
      <c r="K67" s="104">
        <f t="shared" si="15"/>
        <v>0</v>
      </c>
      <c r="L67" s="102">
        <f t="shared" si="5"/>
        <v>0</v>
      </c>
      <c r="M67" s="103"/>
      <c r="N67" s="104">
        <f t="shared" si="6"/>
        <v>0</v>
      </c>
      <c r="O67" s="105" t="e">
        <f t="shared" si="1"/>
        <v>#DIV/0!</v>
      </c>
    </row>
    <row r="68" spans="1:15" ht="68.25" customHeight="1">
      <c r="A68" s="106" t="s">
        <v>164</v>
      </c>
      <c r="B68" s="98" t="s">
        <v>174</v>
      </c>
      <c r="C68" s="99">
        <f>13237+248.5</f>
        <v>13485.5</v>
      </c>
      <c r="D68" s="99">
        <v>5310.8</v>
      </c>
      <c r="E68" s="88">
        <f t="shared" si="11"/>
        <v>39.38155796967113</v>
      </c>
      <c r="F68" s="100">
        <v>23184.8</v>
      </c>
      <c r="G68" s="100">
        <v>11951.8</v>
      </c>
      <c r="H68" s="101">
        <f t="shared" si="16"/>
        <v>51.55015354887686</v>
      </c>
      <c r="I68" s="102">
        <f t="shared" si="9"/>
        <v>36670.3</v>
      </c>
      <c r="J68" s="103">
        <v>13237</v>
      </c>
      <c r="K68" s="104">
        <f t="shared" si="15"/>
        <v>23433.300000000003</v>
      </c>
      <c r="L68" s="102">
        <f t="shared" si="5"/>
        <v>17262.6</v>
      </c>
      <c r="M68" s="103">
        <v>5062.2</v>
      </c>
      <c r="N68" s="104">
        <f t="shared" si="6"/>
        <v>12200.399999999998</v>
      </c>
      <c r="O68" s="105">
        <f t="shared" si="1"/>
        <v>52.064369935092344</v>
      </c>
    </row>
    <row r="69" spans="1:15" ht="106.5" customHeight="1">
      <c r="A69" s="97" t="s">
        <v>175</v>
      </c>
      <c r="B69" s="98" t="s">
        <v>176</v>
      </c>
      <c r="C69" s="88">
        <v>96366.6</v>
      </c>
      <c r="D69" s="88">
        <v>93469.5</v>
      </c>
      <c r="E69" s="88">
        <f t="shared" si="11"/>
        <v>96.99366793059005</v>
      </c>
      <c r="F69" s="101">
        <v>40531</v>
      </c>
      <c r="G69" s="101">
        <v>38230.1</v>
      </c>
      <c r="H69" s="101">
        <f t="shared" si="16"/>
        <v>94.323110705386</v>
      </c>
      <c r="I69" s="102">
        <f t="shared" si="9"/>
        <v>136897.6</v>
      </c>
      <c r="J69" s="103">
        <v>20486.7</v>
      </c>
      <c r="K69" s="104">
        <f t="shared" si="15"/>
        <v>116410.90000000001</v>
      </c>
      <c r="L69" s="102">
        <f t="shared" si="5"/>
        <v>131699.6</v>
      </c>
      <c r="M69" s="103">
        <v>19408</v>
      </c>
      <c r="N69" s="104">
        <f t="shared" si="6"/>
        <v>112291.6</v>
      </c>
      <c r="O69" s="105">
        <f t="shared" si="1"/>
        <v>96.4614138366768</v>
      </c>
    </row>
    <row r="70" spans="1:15" ht="184.5" customHeight="1" hidden="1">
      <c r="A70" s="110" t="s">
        <v>175</v>
      </c>
      <c r="B70" s="98" t="s">
        <v>177</v>
      </c>
      <c r="C70" s="99"/>
      <c r="D70" s="99"/>
      <c r="E70" s="88" t="e">
        <f t="shared" si="11"/>
        <v>#DIV/0!</v>
      </c>
      <c r="F70" s="100"/>
      <c r="G70" s="100"/>
      <c r="H70" s="101" t="e">
        <f t="shared" si="16"/>
        <v>#DIV/0!</v>
      </c>
      <c r="I70" s="102">
        <f t="shared" si="9"/>
        <v>0</v>
      </c>
      <c r="J70" s="103"/>
      <c r="K70" s="104">
        <f t="shared" si="15"/>
        <v>0</v>
      </c>
      <c r="L70" s="102">
        <f t="shared" si="5"/>
        <v>0</v>
      </c>
      <c r="M70" s="103"/>
      <c r="N70" s="104">
        <f t="shared" si="6"/>
        <v>0</v>
      </c>
      <c r="O70" s="105" t="e">
        <f t="shared" si="1"/>
        <v>#DIV/0!</v>
      </c>
    </row>
    <row r="71" spans="1:15" ht="150" customHeight="1" hidden="1">
      <c r="A71" s="97" t="s">
        <v>175</v>
      </c>
      <c r="B71" s="98" t="s">
        <v>178</v>
      </c>
      <c r="C71" s="99"/>
      <c r="D71" s="99"/>
      <c r="E71" s="88" t="e">
        <f t="shared" si="11"/>
        <v>#DIV/0!</v>
      </c>
      <c r="F71" s="100"/>
      <c r="G71" s="100"/>
      <c r="H71" s="101" t="e">
        <f t="shared" si="16"/>
        <v>#DIV/0!</v>
      </c>
      <c r="I71" s="102">
        <f t="shared" si="9"/>
        <v>0</v>
      </c>
      <c r="J71" s="103"/>
      <c r="K71" s="104">
        <f t="shared" si="15"/>
        <v>0</v>
      </c>
      <c r="L71" s="102">
        <f t="shared" si="5"/>
        <v>0</v>
      </c>
      <c r="M71" s="103"/>
      <c r="N71" s="104">
        <f t="shared" si="6"/>
        <v>0</v>
      </c>
      <c r="O71" s="105" t="e">
        <f t="shared" si="1"/>
        <v>#DIV/0!</v>
      </c>
    </row>
    <row r="72" spans="1:15" ht="123.75" hidden="1">
      <c r="A72" s="106" t="s">
        <v>175</v>
      </c>
      <c r="B72" s="98" t="s">
        <v>179</v>
      </c>
      <c r="C72" s="99"/>
      <c r="D72" s="99"/>
      <c r="E72" s="88" t="e">
        <f t="shared" si="11"/>
        <v>#DIV/0!</v>
      </c>
      <c r="F72" s="100"/>
      <c r="G72" s="100"/>
      <c r="H72" s="101" t="e">
        <f t="shared" si="16"/>
        <v>#DIV/0!</v>
      </c>
      <c r="I72" s="102">
        <f t="shared" si="9"/>
        <v>0</v>
      </c>
      <c r="J72" s="103"/>
      <c r="K72" s="104">
        <f t="shared" si="15"/>
        <v>0</v>
      </c>
      <c r="L72" s="102">
        <f t="shared" si="5"/>
        <v>0</v>
      </c>
      <c r="M72" s="103"/>
      <c r="N72" s="104">
        <f t="shared" si="6"/>
        <v>0</v>
      </c>
      <c r="O72" s="105" t="e">
        <f t="shared" si="1"/>
        <v>#DIV/0!</v>
      </c>
    </row>
    <row r="73" spans="1:15" ht="140.25" customHeight="1" hidden="1">
      <c r="A73" s="106" t="s">
        <v>175</v>
      </c>
      <c r="B73" s="98" t="s">
        <v>180</v>
      </c>
      <c r="C73" s="99"/>
      <c r="D73" s="99"/>
      <c r="E73" s="88" t="e">
        <f t="shared" si="11"/>
        <v>#DIV/0!</v>
      </c>
      <c r="F73" s="100"/>
      <c r="G73" s="100"/>
      <c r="H73" s="101" t="e">
        <f t="shared" si="16"/>
        <v>#DIV/0!</v>
      </c>
      <c r="I73" s="102">
        <f t="shared" si="9"/>
        <v>0</v>
      </c>
      <c r="J73" s="103"/>
      <c r="K73" s="104">
        <f t="shared" si="15"/>
        <v>0</v>
      </c>
      <c r="L73" s="102">
        <f t="shared" si="5"/>
        <v>0</v>
      </c>
      <c r="M73" s="103"/>
      <c r="N73" s="104">
        <f t="shared" si="6"/>
        <v>0</v>
      </c>
      <c r="O73" s="105" t="e">
        <f t="shared" si="1"/>
        <v>#DIV/0!</v>
      </c>
    </row>
    <row r="74" spans="1:15" ht="84" customHeight="1" hidden="1">
      <c r="A74" s="97" t="s">
        <v>175</v>
      </c>
      <c r="B74" s="119" t="s">
        <v>181</v>
      </c>
      <c r="C74" s="99"/>
      <c r="D74" s="99"/>
      <c r="E74" s="88" t="e">
        <f>D74/C74*100</f>
        <v>#DIV/0!</v>
      </c>
      <c r="F74" s="100"/>
      <c r="G74" s="100"/>
      <c r="H74" s="101" t="e">
        <f t="shared" si="16"/>
        <v>#DIV/0!</v>
      </c>
      <c r="I74" s="102">
        <f t="shared" si="9"/>
        <v>0</v>
      </c>
      <c r="J74" s="103"/>
      <c r="K74" s="104">
        <f t="shared" si="15"/>
        <v>0</v>
      </c>
      <c r="L74" s="102">
        <f t="shared" si="5"/>
        <v>0</v>
      </c>
      <c r="M74" s="103"/>
      <c r="N74" s="104">
        <f t="shared" si="6"/>
        <v>0</v>
      </c>
      <c r="O74" s="105" t="e">
        <f>N74/K74*100</f>
        <v>#DIV/0!</v>
      </c>
    </row>
    <row r="75" spans="1:15" ht="63" customHeight="1">
      <c r="A75" s="106" t="s">
        <v>175</v>
      </c>
      <c r="B75" s="116" t="s">
        <v>182</v>
      </c>
      <c r="C75" s="99">
        <v>46254.3</v>
      </c>
      <c r="D75" s="99">
        <v>38705.1</v>
      </c>
      <c r="E75" s="88">
        <f aca="true" t="shared" si="17" ref="E75:E86">D75/C75*100</f>
        <v>83.67892282447252</v>
      </c>
      <c r="F75" s="100">
        <v>30186.8</v>
      </c>
      <c r="G75" s="100">
        <v>23386.6</v>
      </c>
      <c r="H75" s="101">
        <f t="shared" si="16"/>
        <v>77.47293519021558</v>
      </c>
      <c r="I75" s="102">
        <f t="shared" si="9"/>
        <v>76441.1</v>
      </c>
      <c r="J75" s="103">
        <v>30186.8</v>
      </c>
      <c r="K75" s="104">
        <f t="shared" si="15"/>
        <v>46254.3</v>
      </c>
      <c r="L75" s="102">
        <f>D75+G75</f>
        <v>62091.7</v>
      </c>
      <c r="M75" s="103">
        <v>23386.6</v>
      </c>
      <c r="N75" s="104">
        <f>L75-M75</f>
        <v>38705.1</v>
      </c>
      <c r="O75" s="105">
        <f t="shared" si="1"/>
        <v>83.67892282447252</v>
      </c>
    </row>
    <row r="76" spans="1:15" ht="30" customHeight="1">
      <c r="A76" s="106" t="s">
        <v>175</v>
      </c>
      <c r="B76" s="116" t="s">
        <v>183</v>
      </c>
      <c r="C76" s="99"/>
      <c r="D76" s="99"/>
      <c r="E76" s="88" t="e">
        <f t="shared" si="17"/>
        <v>#DIV/0!</v>
      </c>
      <c r="F76" s="100">
        <v>23937.2</v>
      </c>
      <c r="G76" s="100">
        <v>23591.6</v>
      </c>
      <c r="H76" s="101">
        <f t="shared" si="16"/>
        <v>98.55622211453301</v>
      </c>
      <c r="I76" s="102">
        <f t="shared" si="9"/>
        <v>23937.2</v>
      </c>
      <c r="J76" s="103"/>
      <c r="K76" s="104">
        <f t="shared" si="15"/>
        <v>23937.2</v>
      </c>
      <c r="L76" s="102">
        <f t="shared" si="5"/>
        <v>23591.6</v>
      </c>
      <c r="M76" s="103"/>
      <c r="N76" s="104">
        <f t="shared" si="6"/>
        <v>23591.6</v>
      </c>
      <c r="O76" s="105"/>
    </row>
    <row r="77" spans="1:15" ht="30" customHeight="1">
      <c r="A77" s="106" t="s">
        <v>175</v>
      </c>
      <c r="B77" s="116" t="s">
        <v>184</v>
      </c>
      <c r="C77" s="99">
        <v>4947.2</v>
      </c>
      <c r="D77" s="99">
        <v>2354.7</v>
      </c>
      <c r="E77" s="88">
        <f t="shared" si="17"/>
        <v>47.596620310478656</v>
      </c>
      <c r="F77" s="100"/>
      <c r="G77" s="100"/>
      <c r="H77" s="101"/>
      <c r="I77" s="102">
        <f t="shared" si="9"/>
        <v>4947.2</v>
      </c>
      <c r="J77" s="103"/>
      <c r="K77" s="104">
        <f t="shared" si="15"/>
        <v>4947.2</v>
      </c>
      <c r="L77" s="102">
        <f t="shared" si="5"/>
        <v>2354.7</v>
      </c>
      <c r="M77" s="103"/>
      <c r="N77" s="104">
        <f t="shared" si="6"/>
        <v>2354.7</v>
      </c>
      <c r="O77" s="105"/>
    </row>
    <row r="78" spans="1:15" ht="85.5" customHeight="1">
      <c r="A78" s="106" t="s">
        <v>175</v>
      </c>
      <c r="B78" s="120" t="s">
        <v>185</v>
      </c>
      <c r="C78" s="99">
        <v>61750</v>
      </c>
      <c r="D78" s="99">
        <v>32246.6</v>
      </c>
      <c r="E78" s="88">
        <f t="shared" si="17"/>
        <v>52.22121457489878</v>
      </c>
      <c r="F78" s="100"/>
      <c r="G78" s="100"/>
      <c r="H78" s="101" t="e">
        <f aca="true" t="shared" si="18" ref="H78:H87">G78/F78*100</f>
        <v>#DIV/0!</v>
      </c>
      <c r="I78" s="102">
        <f t="shared" si="9"/>
        <v>61750</v>
      </c>
      <c r="J78" s="103"/>
      <c r="K78" s="104">
        <f t="shared" si="15"/>
        <v>61750</v>
      </c>
      <c r="L78" s="102">
        <f t="shared" si="5"/>
        <v>32246.6</v>
      </c>
      <c r="M78" s="103"/>
      <c r="N78" s="104">
        <f t="shared" si="6"/>
        <v>32246.6</v>
      </c>
      <c r="O78" s="105">
        <f>N78/K78*100</f>
        <v>52.22121457489878</v>
      </c>
    </row>
    <row r="79" spans="1:15" ht="59.25" customHeight="1">
      <c r="A79" s="106" t="s">
        <v>175</v>
      </c>
      <c r="B79" s="116" t="s">
        <v>186</v>
      </c>
      <c r="C79" s="99">
        <v>5139.5</v>
      </c>
      <c r="D79" s="99">
        <v>4069.4</v>
      </c>
      <c r="E79" s="88">
        <f t="shared" si="17"/>
        <v>79.17890845412978</v>
      </c>
      <c r="F79" s="100">
        <v>1700</v>
      </c>
      <c r="G79" s="100">
        <v>1123.1</v>
      </c>
      <c r="H79" s="101">
        <f t="shared" si="18"/>
        <v>66.06470588235294</v>
      </c>
      <c r="I79" s="102">
        <f t="shared" si="9"/>
        <v>6839.5</v>
      </c>
      <c r="J79" s="103">
        <v>1700</v>
      </c>
      <c r="K79" s="104">
        <f t="shared" si="15"/>
        <v>5139.5</v>
      </c>
      <c r="L79" s="102">
        <f t="shared" si="5"/>
        <v>5192.5</v>
      </c>
      <c r="M79" s="103">
        <v>1134.7</v>
      </c>
      <c r="N79" s="104">
        <f t="shared" si="6"/>
        <v>4057.8</v>
      </c>
      <c r="O79" s="105">
        <f>N79/K79*100</f>
        <v>78.95320556474366</v>
      </c>
    </row>
    <row r="80" spans="1:15" ht="77.25" customHeight="1">
      <c r="A80" s="106" t="s">
        <v>175</v>
      </c>
      <c r="B80" s="116" t="s">
        <v>187</v>
      </c>
      <c r="C80" s="99"/>
      <c r="D80" s="99"/>
      <c r="E80" s="88" t="e">
        <f t="shared" si="17"/>
        <v>#DIV/0!</v>
      </c>
      <c r="F80" s="100">
        <v>15100</v>
      </c>
      <c r="G80" s="100">
        <v>15100</v>
      </c>
      <c r="H80" s="101">
        <f t="shared" si="18"/>
        <v>100</v>
      </c>
      <c r="I80" s="102">
        <f t="shared" si="9"/>
        <v>15100</v>
      </c>
      <c r="J80" s="103">
        <v>15100</v>
      </c>
      <c r="K80" s="104">
        <f t="shared" si="15"/>
        <v>0</v>
      </c>
      <c r="L80" s="102">
        <f t="shared" si="5"/>
        <v>15100</v>
      </c>
      <c r="M80" s="103">
        <v>15100</v>
      </c>
      <c r="N80" s="104">
        <f t="shared" si="6"/>
        <v>0</v>
      </c>
      <c r="O80" s="105" t="e">
        <f>N80/K80*100</f>
        <v>#DIV/0!</v>
      </c>
    </row>
    <row r="81" spans="1:15" ht="52.5" customHeight="1" hidden="1">
      <c r="A81" s="106" t="s">
        <v>175</v>
      </c>
      <c r="B81" s="116" t="s">
        <v>188</v>
      </c>
      <c r="C81" s="99"/>
      <c r="D81" s="99"/>
      <c r="E81" s="88" t="e">
        <f t="shared" si="17"/>
        <v>#DIV/0!</v>
      </c>
      <c r="F81" s="100"/>
      <c r="G81" s="100"/>
      <c r="H81" s="101" t="e">
        <f t="shared" si="18"/>
        <v>#DIV/0!</v>
      </c>
      <c r="I81" s="102">
        <f t="shared" si="9"/>
        <v>0</v>
      </c>
      <c r="J81" s="103"/>
      <c r="K81" s="104">
        <f t="shared" si="15"/>
        <v>0</v>
      </c>
      <c r="L81" s="102">
        <f t="shared" si="5"/>
        <v>0</v>
      </c>
      <c r="M81" s="103"/>
      <c r="N81" s="104">
        <f t="shared" si="6"/>
        <v>0</v>
      </c>
      <c r="O81" s="105" t="e">
        <f>N81/K81*100</f>
        <v>#DIV/0!</v>
      </c>
    </row>
    <row r="82" spans="1:15" ht="42.75" customHeight="1">
      <c r="A82" s="106" t="s">
        <v>175</v>
      </c>
      <c r="B82" s="116" t="s">
        <v>189</v>
      </c>
      <c r="C82" s="99">
        <v>2307.7</v>
      </c>
      <c r="D82" s="99">
        <v>1860.7</v>
      </c>
      <c r="E82" s="88">
        <f t="shared" si="17"/>
        <v>80.63006456645145</v>
      </c>
      <c r="F82" s="100"/>
      <c r="G82" s="100"/>
      <c r="H82" s="101" t="e">
        <f t="shared" si="18"/>
        <v>#DIV/0!</v>
      </c>
      <c r="I82" s="102">
        <f t="shared" si="9"/>
        <v>2307.7</v>
      </c>
      <c r="J82" s="103"/>
      <c r="K82" s="104">
        <f t="shared" si="15"/>
        <v>2307.7</v>
      </c>
      <c r="L82" s="102">
        <f t="shared" si="5"/>
        <v>1860.7</v>
      </c>
      <c r="M82" s="103"/>
      <c r="N82" s="104">
        <f t="shared" si="6"/>
        <v>1860.7</v>
      </c>
      <c r="O82" s="121">
        <f t="shared" si="1"/>
        <v>80.63006456645145</v>
      </c>
    </row>
    <row r="83" spans="1:15" ht="48.75" customHeight="1">
      <c r="A83" s="106" t="s">
        <v>175</v>
      </c>
      <c r="B83" s="116" t="s">
        <v>190</v>
      </c>
      <c r="C83" s="99">
        <v>42124</v>
      </c>
      <c r="D83" s="99">
        <v>698.9</v>
      </c>
      <c r="E83" s="88">
        <f t="shared" si="17"/>
        <v>1.6591491786155161</v>
      </c>
      <c r="F83" s="100">
        <v>698.9</v>
      </c>
      <c r="G83" s="100">
        <v>698.9</v>
      </c>
      <c r="H83" s="101">
        <f t="shared" si="18"/>
        <v>100</v>
      </c>
      <c r="I83" s="102">
        <f t="shared" si="9"/>
        <v>42822.9</v>
      </c>
      <c r="J83" s="103">
        <v>698.9</v>
      </c>
      <c r="K83" s="104">
        <f t="shared" si="15"/>
        <v>42124</v>
      </c>
      <c r="L83" s="102">
        <f t="shared" si="5"/>
        <v>1397.8</v>
      </c>
      <c r="M83" s="103">
        <v>698.9</v>
      </c>
      <c r="N83" s="104">
        <f t="shared" si="6"/>
        <v>698.9</v>
      </c>
      <c r="O83" s="105">
        <f t="shared" si="1"/>
        <v>1.6591491786155161</v>
      </c>
    </row>
    <row r="84" spans="1:15" ht="53.25" customHeight="1">
      <c r="A84" s="106" t="s">
        <v>175</v>
      </c>
      <c r="B84" s="116" t="s">
        <v>191</v>
      </c>
      <c r="C84" s="99">
        <v>2025</v>
      </c>
      <c r="D84" s="99">
        <v>1962.9</v>
      </c>
      <c r="E84" s="88">
        <f t="shared" si="17"/>
        <v>96.93333333333334</v>
      </c>
      <c r="F84" s="100">
        <v>2025</v>
      </c>
      <c r="G84" s="100">
        <v>1962.9</v>
      </c>
      <c r="H84" s="101">
        <f t="shared" si="18"/>
        <v>96.93333333333334</v>
      </c>
      <c r="I84" s="102">
        <f t="shared" si="9"/>
        <v>4050</v>
      </c>
      <c r="J84" s="103">
        <v>2025</v>
      </c>
      <c r="K84" s="104">
        <f t="shared" si="15"/>
        <v>2025</v>
      </c>
      <c r="L84" s="102">
        <f t="shared" si="5"/>
        <v>3925.8</v>
      </c>
      <c r="M84" s="103">
        <v>1962.9</v>
      </c>
      <c r="N84" s="104">
        <f t="shared" si="6"/>
        <v>1962.9</v>
      </c>
      <c r="O84" s="105">
        <f t="shared" si="1"/>
        <v>96.93333333333334</v>
      </c>
    </row>
    <row r="85" spans="1:15" ht="57.75" customHeight="1">
      <c r="A85" s="106" t="s">
        <v>175</v>
      </c>
      <c r="B85" s="116" t="s">
        <v>192</v>
      </c>
      <c r="C85" s="99">
        <v>6898.9</v>
      </c>
      <c r="D85" s="99">
        <v>6805.6</v>
      </c>
      <c r="E85" s="88">
        <f t="shared" si="17"/>
        <v>98.64761048862863</v>
      </c>
      <c r="F85" s="100"/>
      <c r="G85" s="100"/>
      <c r="H85" s="101" t="e">
        <f t="shared" si="18"/>
        <v>#DIV/0!</v>
      </c>
      <c r="I85" s="102">
        <f t="shared" si="9"/>
        <v>6898.9</v>
      </c>
      <c r="J85" s="103"/>
      <c r="K85" s="104">
        <f t="shared" si="15"/>
        <v>6898.9</v>
      </c>
      <c r="L85" s="102">
        <f t="shared" si="5"/>
        <v>6805.6</v>
      </c>
      <c r="M85" s="103"/>
      <c r="N85" s="104">
        <f t="shared" si="6"/>
        <v>6805.6</v>
      </c>
      <c r="O85" s="105">
        <f t="shared" si="1"/>
        <v>98.64761048862863</v>
      </c>
    </row>
    <row r="86" spans="1:15" ht="109.5" customHeight="1">
      <c r="A86" s="106" t="s">
        <v>193</v>
      </c>
      <c r="B86" s="116" t="s">
        <v>194</v>
      </c>
      <c r="C86" s="99">
        <f>13496.8+1649.1+9344.8</f>
        <v>24490.699999999997</v>
      </c>
      <c r="D86" s="99">
        <v>24308.8</v>
      </c>
      <c r="E86" s="88">
        <f t="shared" si="17"/>
        <v>99.25726908581626</v>
      </c>
      <c r="F86" s="99">
        <f>13496.8+10993.9</f>
        <v>24490.699999999997</v>
      </c>
      <c r="G86" s="100">
        <v>24308.8</v>
      </c>
      <c r="H86" s="101">
        <f t="shared" si="18"/>
        <v>99.25726908581626</v>
      </c>
      <c r="I86" s="102">
        <f t="shared" si="9"/>
        <v>48981.399999999994</v>
      </c>
      <c r="J86" s="103">
        <v>24490.8</v>
      </c>
      <c r="K86" s="104">
        <f t="shared" si="15"/>
        <v>24490.599999999995</v>
      </c>
      <c r="L86" s="102">
        <f t="shared" si="5"/>
        <v>48617.6</v>
      </c>
      <c r="M86" s="103">
        <v>24308.8</v>
      </c>
      <c r="N86" s="104">
        <f t="shared" si="6"/>
        <v>24308.8</v>
      </c>
      <c r="O86" s="105">
        <f t="shared" si="1"/>
        <v>99.25767437302477</v>
      </c>
    </row>
    <row r="87" spans="1:15" ht="66.75" customHeight="1">
      <c r="A87" s="114" t="s">
        <v>193</v>
      </c>
      <c r="B87" s="98" t="s">
        <v>195</v>
      </c>
      <c r="C87" s="99">
        <v>1499.9</v>
      </c>
      <c r="D87" s="99">
        <v>1499.9</v>
      </c>
      <c r="E87" s="88">
        <f t="shared" si="11"/>
        <v>100</v>
      </c>
      <c r="F87" s="99">
        <v>1500</v>
      </c>
      <c r="G87" s="100">
        <v>1500</v>
      </c>
      <c r="H87" s="101">
        <f t="shared" si="18"/>
        <v>100</v>
      </c>
      <c r="I87" s="102">
        <f aca="true" t="shared" si="19" ref="I87:I100">C87+F87</f>
        <v>2999.9</v>
      </c>
      <c r="J87" s="103">
        <v>1500</v>
      </c>
      <c r="K87" s="104">
        <f t="shared" si="15"/>
        <v>1499.9</v>
      </c>
      <c r="L87" s="102">
        <f aca="true" t="shared" si="20" ref="L87:L145">D87+G87</f>
        <v>2999.9</v>
      </c>
      <c r="M87" s="103">
        <v>1500</v>
      </c>
      <c r="N87" s="104">
        <f aca="true" t="shared" si="21" ref="N87:N145">L87-M87</f>
        <v>1499.9</v>
      </c>
      <c r="O87" s="105">
        <f t="shared" si="1"/>
        <v>100</v>
      </c>
    </row>
    <row r="88" spans="1:15" ht="51" customHeight="1" hidden="1">
      <c r="A88" s="106" t="s">
        <v>193</v>
      </c>
      <c r="B88" s="98" t="s">
        <v>196</v>
      </c>
      <c r="C88" s="99"/>
      <c r="D88" s="99"/>
      <c r="E88" s="88" t="e">
        <f t="shared" si="11"/>
        <v>#DIV/0!</v>
      </c>
      <c r="F88" s="99"/>
      <c r="G88" s="100"/>
      <c r="H88" s="101"/>
      <c r="I88" s="102">
        <f t="shared" si="19"/>
        <v>0</v>
      </c>
      <c r="J88" s="103"/>
      <c r="K88" s="104">
        <f t="shared" si="15"/>
        <v>0</v>
      </c>
      <c r="L88" s="102">
        <f t="shared" si="20"/>
        <v>0</v>
      </c>
      <c r="M88" s="103"/>
      <c r="N88" s="104">
        <f t="shared" si="21"/>
        <v>0</v>
      </c>
      <c r="O88" s="105"/>
    </row>
    <row r="89" spans="1:15" ht="42.75" customHeight="1" hidden="1">
      <c r="A89" s="106" t="s">
        <v>193</v>
      </c>
      <c r="B89" s="98" t="s">
        <v>197</v>
      </c>
      <c r="C89" s="99"/>
      <c r="D89" s="99"/>
      <c r="E89" s="88" t="e">
        <f t="shared" si="11"/>
        <v>#DIV/0!</v>
      </c>
      <c r="F89" s="99"/>
      <c r="G89" s="100"/>
      <c r="H89" s="101"/>
      <c r="I89" s="102">
        <f t="shared" si="19"/>
        <v>0</v>
      </c>
      <c r="J89" s="103"/>
      <c r="K89" s="104">
        <f t="shared" si="15"/>
        <v>0</v>
      </c>
      <c r="L89" s="102">
        <f t="shared" si="20"/>
        <v>0</v>
      </c>
      <c r="M89" s="103"/>
      <c r="N89" s="104">
        <f t="shared" si="21"/>
        <v>0</v>
      </c>
      <c r="O89" s="105"/>
    </row>
    <row r="90" spans="1:15" ht="72" customHeight="1">
      <c r="A90" s="106" t="s">
        <v>193</v>
      </c>
      <c r="B90" s="98" t="s">
        <v>198</v>
      </c>
      <c r="C90" s="99">
        <v>12827.5</v>
      </c>
      <c r="D90" s="99">
        <v>9481</v>
      </c>
      <c r="E90" s="88">
        <f t="shared" si="11"/>
        <v>73.9115182225687</v>
      </c>
      <c r="F90" s="99">
        <v>12827.5</v>
      </c>
      <c r="G90" s="100">
        <v>9481</v>
      </c>
      <c r="H90" s="101">
        <f aca="true" t="shared" si="22" ref="H90:H95">G90/F90*100</f>
        <v>73.9115182225687</v>
      </c>
      <c r="I90" s="102">
        <f t="shared" si="19"/>
        <v>25655</v>
      </c>
      <c r="J90" s="103">
        <v>12827.5</v>
      </c>
      <c r="K90" s="104">
        <f t="shared" si="15"/>
        <v>12827.5</v>
      </c>
      <c r="L90" s="102">
        <f t="shared" si="20"/>
        <v>18962</v>
      </c>
      <c r="M90" s="103">
        <v>9481</v>
      </c>
      <c r="N90" s="104">
        <f>L90-M90</f>
        <v>9481</v>
      </c>
      <c r="O90" s="105">
        <f t="shared" si="1"/>
        <v>73.9115182225687</v>
      </c>
    </row>
    <row r="91" spans="1:15" ht="78" customHeight="1">
      <c r="A91" s="122" t="s">
        <v>193</v>
      </c>
      <c r="B91" s="123" t="s">
        <v>199</v>
      </c>
      <c r="C91" s="99">
        <v>2118.2</v>
      </c>
      <c r="D91" s="99">
        <v>2118.2</v>
      </c>
      <c r="E91" s="88">
        <f t="shared" si="11"/>
        <v>100</v>
      </c>
      <c r="F91" s="99">
        <v>3278.2</v>
      </c>
      <c r="G91" s="100">
        <v>3231.8</v>
      </c>
      <c r="H91" s="101">
        <f t="shared" si="22"/>
        <v>98.58458910377648</v>
      </c>
      <c r="I91" s="102">
        <f t="shared" si="19"/>
        <v>5396.4</v>
      </c>
      <c r="J91" s="103">
        <v>2118.2</v>
      </c>
      <c r="K91" s="104">
        <f t="shared" si="15"/>
        <v>3278.2</v>
      </c>
      <c r="L91" s="102">
        <f t="shared" si="20"/>
        <v>5350</v>
      </c>
      <c r="M91" s="103">
        <v>2118.2</v>
      </c>
      <c r="N91" s="104">
        <f t="shared" si="21"/>
        <v>3231.8</v>
      </c>
      <c r="O91" s="105">
        <f t="shared" si="1"/>
        <v>98.58458910377648</v>
      </c>
    </row>
    <row r="92" spans="1:15" ht="81" customHeight="1" hidden="1">
      <c r="A92" s="106" t="s">
        <v>193</v>
      </c>
      <c r="B92" s="98" t="s">
        <v>200</v>
      </c>
      <c r="C92" s="99"/>
      <c r="D92" s="99"/>
      <c r="E92" s="88"/>
      <c r="F92" s="99"/>
      <c r="G92" s="100"/>
      <c r="H92" s="101" t="e">
        <f t="shared" si="22"/>
        <v>#DIV/0!</v>
      </c>
      <c r="I92" s="102">
        <f t="shared" si="19"/>
        <v>0</v>
      </c>
      <c r="J92" s="103"/>
      <c r="K92" s="104">
        <f t="shared" si="15"/>
        <v>0</v>
      </c>
      <c r="L92" s="102">
        <f t="shared" si="20"/>
        <v>0</v>
      </c>
      <c r="M92" s="103"/>
      <c r="N92" s="104">
        <f t="shared" si="21"/>
        <v>0</v>
      </c>
      <c r="O92" s="105"/>
    </row>
    <row r="93" spans="1:15" ht="58.5" customHeight="1" hidden="1">
      <c r="A93" s="106" t="s">
        <v>193</v>
      </c>
      <c r="B93" s="98" t="s">
        <v>201</v>
      </c>
      <c r="C93" s="99"/>
      <c r="D93" s="99"/>
      <c r="E93" s="88" t="e">
        <f t="shared" si="11"/>
        <v>#DIV/0!</v>
      </c>
      <c r="F93" s="99"/>
      <c r="G93" s="100"/>
      <c r="H93" s="101" t="e">
        <f t="shared" si="22"/>
        <v>#DIV/0!</v>
      </c>
      <c r="I93" s="102">
        <f t="shared" si="19"/>
        <v>0</v>
      </c>
      <c r="J93" s="103"/>
      <c r="K93" s="104">
        <f t="shared" si="15"/>
        <v>0</v>
      </c>
      <c r="L93" s="102">
        <f t="shared" si="20"/>
        <v>0</v>
      </c>
      <c r="M93" s="103"/>
      <c r="N93" s="104">
        <f t="shared" si="21"/>
        <v>0</v>
      </c>
      <c r="O93" s="105" t="e">
        <f t="shared" si="1"/>
        <v>#DIV/0!</v>
      </c>
    </row>
    <row r="94" spans="1:15" ht="87" customHeight="1" hidden="1">
      <c r="A94" s="106" t="s">
        <v>193</v>
      </c>
      <c r="B94" s="124" t="s">
        <v>202</v>
      </c>
      <c r="C94" s="99"/>
      <c r="D94" s="99"/>
      <c r="E94" s="88"/>
      <c r="F94" s="99"/>
      <c r="G94" s="100"/>
      <c r="H94" s="101" t="e">
        <f t="shared" si="22"/>
        <v>#DIV/0!</v>
      </c>
      <c r="I94" s="102">
        <f t="shared" si="19"/>
        <v>0</v>
      </c>
      <c r="J94" s="103"/>
      <c r="K94" s="104">
        <f t="shared" si="15"/>
        <v>0</v>
      </c>
      <c r="L94" s="102">
        <f t="shared" si="20"/>
        <v>0</v>
      </c>
      <c r="M94" s="103"/>
      <c r="N94" s="104">
        <f t="shared" si="21"/>
        <v>0</v>
      </c>
      <c r="O94" s="105" t="e">
        <f t="shared" si="1"/>
        <v>#DIV/0!</v>
      </c>
    </row>
    <row r="95" spans="1:15" ht="40.5" customHeight="1" hidden="1">
      <c r="A95" s="106" t="s">
        <v>193</v>
      </c>
      <c r="B95" s="98" t="s">
        <v>203</v>
      </c>
      <c r="C95" s="99"/>
      <c r="D95" s="99"/>
      <c r="E95" s="88" t="e">
        <f t="shared" si="11"/>
        <v>#DIV/0!</v>
      </c>
      <c r="F95" s="99"/>
      <c r="G95" s="100"/>
      <c r="H95" s="101" t="e">
        <f t="shared" si="22"/>
        <v>#DIV/0!</v>
      </c>
      <c r="I95" s="102">
        <f t="shared" si="19"/>
        <v>0</v>
      </c>
      <c r="J95" s="103"/>
      <c r="K95" s="104">
        <f t="shared" si="15"/>
        <v>0</v>
      </c>
      <c r="L95" s="102">
        <f t="shared" si="20"/>
        <v>0</v>
      </c>
      <c r="M95" s="103"/>
      <c r="N95" s="104">
        <f t="shared" si="21"/>
        <v>0</v>
      </c>
      <c r="O95" s="105" t="e">
        <f t="shared" si="1"/>
        <v>#DIV/0!</v>
      </c>
    </row>
    <row r="96" spans="1:15" ht="45" customHeight="1" hidden="1">
      <c r="A96" s="106" t="s">
        <v>193</v>
      </c>
      <c r="B96" s="98" t="s">
        <v>204</v>
      </c>
      <c r="C96" s="99"/>
      <c r="D96" s="99"/>
      <c r="E96" s="88"/>
      <c r="F96" s="99"/>
      <c r="G96" s="100"/>
      <c r="H96" s="101"/>
      <c r="I96" s="102">
        <f t="shared" si="19"/>
        <v>0</v>
      </c>
      <c r="J96" s="103"/>
      <c r="K96" s="104">
        <f t="shared" si="15"/>
        <v>0</v>
      </c>
      <c r="L96" s="102">
        <f t="shared" si="20"/>
        <v>0</v>
      </c>
      <c r="M96" s="103"/>
      <c r="N96" s="104">
        <f t="shared" si="21"/>
        <v>0</v>
      </c>
      <c r="O96" s="105" t="e">
        <f t="shared" si="1"/>
        <v>#DIV/0!</v>
      </c>
    </row>
    <row r="97" spans="1:15" ht="39" customHeight="1" hidden="1">
      <c r="A97" s="106" t="s">
        <v>193</v>
      </c>
      <c r="B97" s="98" t="s">
        <v>205</v>
      </c>
      <c r="C97" s="99"/>
      <c r="D97" s="99"/>
      <c r="E97" s="88"/>
      <c r="F97" s="99"/>
      <c r="G97" s="100"/>
      <c r="H97" s="101"/>
      <c r="I97" s="102">
        <f t="shared" si="19"/>
        <v>0</v>
      </c>
      <c r="J97" s="103"/>
      <c r="K97" s="104">
        <f t="shared" si="15"/>
        <v>0</v>
      </c>
      <c r="L97" s="102">
        <f t="shared" si="20"/>
        <v>0</v>
      </c>
      <c r="M97" s="103"/>
      <c r="N97" s="104">
        <f t="shared" si="21"/>
        <v>0</v>
      </c>
      <c r="O97" s="105" t="e">
        <f t="shared" si="1"/>
        <v>#DIV/0!</v>
      </c>
    </row>
    <row r="98" spans="1:15" ht="66.75" customHeight="1" hidden="1">
      <c r="A98" s="106" t="s">
        <v>193</v>
      </c>
      <c r="B98" s="125" t="s">
        <v>206</v>
      </c>
      <c r="C98" s="99"/>
      <c r="D98" s="99"/>
      <c r="E98" s="88"/>
      <c r="F98" s="99"/>
      <c r="G98" s="100"/>
      <c r="H98" s="101"/>
      <c r="I98" s="102">
        <f t="shared" si="19"/>
        <v>0</v>
      </c>
      <c r="J98" s="103"/>
      <c r="K98" s="104">
        <f t="shared" si="15"/>
        <v>0</v>
      </c>
      <c r="L98" s="102">
        <f t="shared" si="20"/>
        <v>0</v>
      </c>
      <c r="M98" s="103"/>
      <c r="N98" s="104">
        <f t="shared" si="21"/>
        <v>0</v>
      </c>
      <c r="O98" s="105" t="e">
        <f t="shared" si="1"/>
        <v>#DIV/0!</v>
      </c>
    </row>
    <row r="99" spans="1:15" ht="39" customHeight="1">
      <c r="A99" s="97" t="s">
        <v>193</v>
      </c>
      <c r="B99" s="98" t="s">
        <v>207</v>
      </c>
      <c r="C99" s="99"/>
      <c r="D99" s="99"/>
      <c r="E99" s="88"/>
      <c r="F99" s="99">
        <v>51702</v>
      </c>
      <c r="G99" s="100">
        <v>44551.4</v>
      </c>
      <c r="H99" s="101">
        <f>G99/F99*100</f>
        <v>86.16958725000967</v>
      </c>
      <c r="I99" s="102">
        <f t="shared" si="19"/>
        <v>51702</v>
      </c>
      <c r="J99" s="103"/>
      <c r="K99" s="104">
        <f t="shared" si="15"/>
        <v>51702</v>
      </c>
      <c r="L99" s="102">
        <f t="shared" si="20"/>
        <v>44551.4</v>
      </c>
      <c r="M99" s="103"/>
      <c r="N99" s="104">
        <f t="shared" si="21"/>
        <v>44551.4</v>
      </c>
      <c r="O99" s="105">
        <f t="shared" si="1"/>
        <v>86.16958725000967</v>
      </c>
    </row>
    <row r="100" spans="1:15" ht="24.75" customHeight="1">
      <c r="A100" s="106" t="s">
        <v>208</v>
      </c>
      <c r="B100" s="98" t="s">
        <v>209</v>
      </c>
      <c r="C100" s="99">
        <v>46.6</v>
      </c>
      <c r="D100" s="99">
        <v>46.6</v>
      </c>
      <c r="E100" s="88">
        <f>D100/C100*100</f>
        <v>100</v>
      </c>
      <c r="F100" s="99">
        <v>0</v>
      </c>
      <c r="G100" s="100"/>
      <c r="H100" s="101">
        <v>0</v>
      </c>
      <c r="I100" s="102">
        <f t="shared" si="19"/>
        <v>46.6</v>
      </c>
      <c r="J100" s="103"/>
      <c r="K100" s="104">
        <f t="shared" si="15"/>
        <v>46.6</v>
      </c>
      <c r="L100" s="102">
        <f t="shared" si="20"/>
        <v>46.6</v>
      </c>
      <c r="M100" s="103"/>
      <c r="N100" s="104">
        <f t="shared" si="21"/>
        <v>46.6</v>
      </c>
      <c r="O100" s="126">
        <f t="shared" si="1"/>
        <v>100</v>
      </c>
    </row>
    <row r="101" spans="1:15" ht="18" customHeight="1">
      <c r="A101" s="127" t="s">
        <v>210</v>
      </c>
      <c r="B101" s="128" t="s">
        <v>211</v>
      </c>
      <c r="C101" s="117">
        <f>C102</f>
        <v>4763.4</v>
      </c>
      <c r="D101" s="117">
        <f aca="true" t="shared" si="23" ref="D101:N101">D102</f>
        <v>4763.4</v>
      </c>
      <c r="E101" s="108">
        <f t="shared" si="11"/>
        <v>100</v>
      </c>
      <c r="F101" s="117">
        <f t="shared" si="23"/>
        <v>0</v>
      </c>
      <c r="G101" s="117">
        <f t="shared" si="23"/>
        <v>0</v>
      </c>
      <c r="H101" s="95" t="e">
        <f t="shared" si="23"/>
        <v>#DIV/0!</v>
      </c>
      <c r="I101" s="117">
        <f t="shared" si="23"/>
        <v>4763.4</v>
      </c>
      <c r="J101" s="117">
        <f t="shared" si="23"/>
        <v>0</v>
      </c>
      <c r="K101" s="117">
        <f>K102</f>
        <v>4763.4</v>
      </c>
      <c r="L101" s="117">
        <f t="shared" si="23"/>
        <v>4763.4</v>
      </c>
      <c r="M101" s="117">
        <f t="shared" si="23"/>
        <v>0</v>
      </c>
      <c r="N101" s="117">
        <f t="shared" si="23"/>
        <v>4763.4</v>
      </c>
      <c r="O101" s="129">
        <f t="shared" si="1"/>
        <v>100</v>
      </c>
    </row>
    <row r="102" spans="1:15" ht="42" customHeight="1">
      <c r="A102" s="106" t="s">
        <v>212</v>
      </c>
      <c r="B102" s="130" t="s">
        <v>213</v>
      </c>
      <c r="C102" s="100">
        <v>4763.4</v>
      </c>
      <c r="D102" s="100">
        <v>4763.4</v>
      </c>
      <c r="E102" s="88">
        <f t="shared" si="11"/>
        <v>100</v>
      </c>
      <c r="F102" s="100"/>
      <c r="G102" s="100"/>
      <c r="H102" s="101" t="e">
        <f>G102/F102*100</f>
        <v>#DIV/0!</v>
      </c>
      <c r="I102" s="102">
        <f aca="true" t="shared" si="24" ref="I102:I145">C102+F102</f>
        <v>4763.4</v>
      </c>
      <c r="J102" s="103"/>
      <c r="K102" s="104">
        <f>I102-J102</f>
        <v>4763.4</v>
      </c>
      <c r="L102" s="102">
        <f t="shared" si="20"/>
        <v>4763.4</v>
      </c>
      <c r="M102" s="103"/>
      <c r="N102" s="104">
        <f t="shared" si="21"/>
        <v>4763.4</v>
      </c>
      <c r="O102" s="105">
        <f t="shared" si="1"/>
        <v>100</v>
      </c>
    </row>
    <row r="103" spans="1:15" ht="15" customHeight="1">
      <c r="A103" s="92" t="s">
        <v>214</v>
      </c>
      <c r="B103" s="93" t="s">
        <v>215</v>
      </c>
      <c r="C103" s="94">
        <f>SUM(C104:C113)</f>
        <v>2101758.5</v>
      </c>
      <c r="D103" s="94">
        <f>SUM(D104:D113)</f>
        <v>1786815</v>
      </c>
      <c r="E103" s="94">
        <f>D103/C103*100</f>
        <v>85.01523843010507</v>
      </c>
      <c r="F103" s="117">
        <f>F104+F106+F107+F112+F113</f>
        <v>0</v>
      </c>
      <c r="G103" s="117">
        <f>SUM(G104:G113)</f>
        <v>0</v>
      </c>
      <c r="H103" s="95">
        <v>0</v>
      </c>
      <c r="I103" s="94">
        <f aca="true" t="shared" si="25" ref="I103:N103">SUM(I104:I113)</f>
        <v>2101758.5</v>
      </c>
      <c r="J103" s="94">
        <f t="shared" si="25"/>
        <v>0</v>
      </c>
      <c r="K103" s="94">
        <f t="shared" si="25"/>
        <v>2101758.5</v>
      </c>
      <c r="L103" s="94">
        <f t="shared" si="25"/>
        <v>1786815</v>
      </c>
      <c r="M103" s="94">
        <f t="shared" si="25"/>
        <v>0</v>
      </c>
      <c r="N103" s="94">
        <f t="shared" si="25"/>
        <v>1786815</v>
      </c>
      <c r="O103" s="96">
        <f t="shared" si="1"/>
        <v>85.01523843010507</v>
      </c>
    </row>
    <row r="104" spans="1:15" ht="25.5" customHeight="1">
      <c r="A104" s="97" t="s">
        <v>216</v>
      </c>
      <c r="B104" s="98" t="s">
        <v>217</v>
      </c>
      <c r="C104" s="99">
        <v>380927.8</v>
      </c>
      <c r="D104" s="99">
        <v>370300</v>
      </c>
      <c r="E104" s="88">
        <f t="shared" si="11"/>
        <v>97.2100224767003</v>
      </c>
      <c r="F104" s="100">
        <v>0</v>
      </c>
      <c r="G104" s="100">
        <v>0</v>
      </c>
      <c r="H104" s="101">
        <v>0</v>
      </c>
      <c r="I104" s="102">
        <f t="shared" si="24"/>
        <v>380927.8</v>
      </c>
      <c r="J104" s="103"/>
      <c r="K104" s="104">
        <f aca="true" t="shared" si="26" ref="K104:K145">I104-J104</f>
        <v>380927.8</v>
      </c>
      <c r="L104" s="102">
        <f t="shared" si="20"/>
        <v>370300</v>
      </c>
      <c r="M104" s="103"/>
      <c r="N104" s="104">
        <f t="shared" si="21"/>
        <v>370300</v>
      </c>
      <c r="O104" s="105">
        <f t="shared" si="1"/>
        <v>97.2100224767003</v>
      </c>
    </row>
    <row r="105" spans="1:15" ht="46.5" customHeight="1">
      <c r="A105" s="110" t="s">
        <v>216</v>
      </c>
      <c r="B105" s="98" t="s">
        <v>218</v>
      </c>
      <c r="C105" s="99">
        <v>30</v>
      </c>
      <c r="D105" s="99">
        <v>30</v>
      </c>
      <c r="E105" s="88">
        <f t="shared" si="11"/>
        <v>100</v>
      </c>
      <c r="F105" s="100">
        <v>0</v>
      </c>
      <c r="G105" s="100">
        <v>0</v>
      </c>
      <c r="H105" s="101">
        <v>0</v>
      </c>
      <c r="I105" s="102">
        <f t="shared" si="24"/>
        <v>30</v>
      </c>
      <c r="J105" s="103"/>
      <c r="K105" s="104">
        <f t="shared" si="26"/>
        <v>30</v>
      </c>
      <c r="L105" s="102">
        <f t="shared" si="20"/>
        <v>30</v>
      </c>
      <c r="M105" s="103"/>
      <c r="N105" s="104">
        <f t="shared" si="21"/>
        <v>30</v>
      </c>
      <c r="O105" s="105">
        <f t="shared" si="1"/>
        <v>100</v>
      </c>
    </row>
    <row r="106" spans="1:15" ht="16.5" customHeight="1">
      <c r="A106" s="97" t="s">
        <v>219</v>
      </c>
      <c r="B106" s="124" t="s">
        <v>220</v>
      </c>
      <c r="C106" s="99">
        <f>1493735.2-C107-C108-C109</f>
        <v>1350239</v>
      </c>
      <c r="D106" s="99">
        <f>1210032.2-D107-D108-D109</f>
        <v>1125753.0999999999</v>
      </c>
      <c r="E106" s="99">
        <f t="shared" si="11"/>
        <v>83.37435816918337</v>
      </c>
      <c r="F106" s="100">
        <v>0</v>
      </c>
      <c r="G106" s="100">
        <v>0</v>
      </c>
      <c r="H106" s="100">
        <v>0</v>
      </c>
      <c r="I106" s="102">
        <f t="shared" si="24"/>
        <v>1350239</v>
      </c>
      <c r="J106" s="103"/>
      <c r="K106" s="104">
        <f t="shared" si="26"/>
        <v>1350239</v>
      </c>
      <c r="L106" s="102">
        <f t="shared" si="20"/>
        <v>1125753.0999999999</v>
      </c>
      <c r="M106" s="103"/>
      <c r="N106" s="104">
        <f t="shared" si="21"/>
        <v>1125753.0999999999</v>
      </c>
      <c r="O106" s="131">
        <f t="shared" si="1"/>
        <v>83.37435816918337</v>
      </c>
    </row>
    <row r="107" spans="1:15" ht="113.25" customHeight="1">
      <c r="A107" s="97" t="s">
        <v>219</v>
      </c>
      <c r="B107" s="98" t="s">
        <v>221</v>
      </c>
      <c r="C107" s="99">
        <v>79349.1</v>
      </c>
      <c r="D107" s="99">
        <v>63052.6</v>
      </c>
      <c r="E107" s="88">
        <f t="shared" si="11"/>
        <v>79.4622749344353</v>
      </c>
      <c r="F107" s="100">
        <v>0</v>
      </c>
      <c r="G107" s="100">
        <v>0</v>
      </c>
      <c r="H107" s="101">
        <v>0</v>
      </c>
      <c r="I107" s="102">
        <f t="shared" si="24"/>
        <v>79349.1</v>
      </c>
      <c r="J107" s="103"/>
      <c r="K107" s="104">
        <f t="shared" si="26"/>
        <v>79349.1</v>
      </c>
      <c r="L107" s="102">
        <f t="shared" si="20"/>
        <v>63052.6</v>
      </c>
      <c r="M107" s="103"/>
      <c r="N107" s="104">
        <f t="shared" si="21"/>
        <v>63052.6</v>
      </c>
      <c r="O107" s="105">
        <f t="shared" si="1"/>
        <v>79.4622749344353</v>
      </c>
    </row>
    <row r="108" spans="1:15" ht="73.5" customHeight="1">
      <c r="A108" s="97" t="s">
        <v>219</v>
      </c>
      <c r="B108" s="98" t="s">
        <v>222</v>
      </c>
      <c r="C108" s="99">
        <v>22134.4</v>
      </c>
      <c r="D108" s="99">
        <v>11920.5</v>
      </c>
      <c r="E108" s="88">
        <f t="shared" si="11"/>
        <v>53.85508529709411</v>
      </c>
      <c r="F108" s="100"/>
      <c r="G108" s="100"/>
      <c r="H108" s="101"/>
      <c r="I108" s="102">
        <f t="shared" si="24"/>
        <v>22134.4</v>
      </c>
      <c r="J108" s="103"/>
      <c r="K108" s="104">
        <f t="shared" si="26"/>
        <v>22134.4</v>
      </c>
      <c r="L108" s="102">
        <f t="shared" si="20"/>
        <v>11920.5</v>
      </c>
      <c r="M108" s="103"/>
      <c r="N108" s="104">
        <f t="shared" si="21"/>
        <v>11920.5</v>
      </c>
      <c r="O108" s="105">
        <f t="shared" si="1"/>
        <v>53.85508529709411</v>
      </c>
    </row>
    <row r="109" spans="1:15" ht="59.25" customHeight="1">
      <c r="A109" s="97" t="s">
        <v>219</v>
      </c>
      <c r="B109" s="98" t="s">
        <v>223</v>
      </c>
      <c r="C109" s="99">
        <v>42012.7</v>
      </c>
      <c r="D109" s="99">
        <v>9306</v>
      </c>
      <c r="E109" s="88">
        <f t="shared" si="11"/>
        <v>22.150444984492786</v>
      </c>
      <c r="F109" s="100"/>
      <c r="G109" s="100"/>
      <c r="H109" s="101"/>
      <c r="I109" s="102">
        <f t="shared" si="24"/>
        <v>42012.7</v>
      </c>
      <c r="J109" s="103"/>
      <c r="K109" s="104">
        <f t="shared" si="26"/>
        <v>42012.7</v>
      </c>
      <c r="L109" s="102">
        <f t="shared" si="20"/>
        <v>9306</v>
      </c>
      <c r="M109" s="103"/>
      <c r="N109" s="104">
        <f t="shared" si="21"/>
        <v>9306</v>
      </c>
      <c r="O109" s="105">
        <f t="shared" si="1"/>
        <v>22.150444984492786</v>
      </c>
    </row>
    <row r="110" spans="1:15" ht="112.5" customHeight="1" hidden="1">
      <c r="A110" s="97" t="s">
        <v>219</v>
      </c>
      <c r="B110" s="98" t="s">
        <v>224</v>
      </c>
      <c r="C110" s="99"/>
      <c r="D110" s="99"/>
      <c r="E110" s="88"/>
      <c r="F110" s="100">
        <v>0</v>
      </c>
      <c r="G110" s="100">
        <v>0</v>
      </c>
      <c r="H110" s="101">
        <v>0</v>
      </c>
      <c r="I110" s="102">
        <f t="shared" si="24"/>
        <v>0</v>
      </c>
      <c r="J110" s="103"/>
      <c r="K110" s="104">
        <f t="shared" si="26"/>
        <v>0</v>
      </c>
      <c r="L110" s="102">
        <f t="shared" si="20"/>
        <v>0</v>
      </c>
      <c r="M110" s="103"/>
      <c r="N110" s="104">
        <f t="shared" si="21"/>
        <v>0</v>
      </c>
      <c r="O110" s="105"/>
    </row>
    <row r="111" spans="1:15" ht="19.5" customHeight="1">
      <c r="A111" s="97" t="s">
        <v>225</v>
      </c>
      <c r="B111" s="98" t="s">
        <v>226</v>
      </c>
      <c r="C111" s="99">
        <v>146259.1</v>
      </c>
      <c r="D111" s="99">
        <v>136597.3</v>
      </c>
      <c r="E111" s="88">
        <f t="shared" si="11"/>
        <v>93.39405206240158</v>
      </c>
      <c r="F111" s="100"/>
      <c r="G111" s="100"/>
      <c r="H111" s="101"/>
      <c r="I111" s="102">
        <f t="shared" si="24"/>
        <v>146259.1</v>
      </c>
      <c r="J111" s="103"/>
      <c r="K111" s="104">
        <f t="shared" si="26"/>
        <v>146259.1</v>
      </c>
      <c r="L111" s="102">
        <f t="shared" si="20"/>
        <v>136597.3</v>
      </c>
      <c r="M111" s="103"/>
      <c r="N111" s="104">
        <f t="shared" si="21"/>
        <v>136597.3</v>
      </c>
      <c r="O111" s="105">
        <f t="shared" si="1"/>
        <v>93.39405206240158</v>
      </c>
    </row>
    <row r="112" spans="1:15" ht="29.25" customHeight="1">
      <c r="A112" s="97" t="s">
        <v>227</v>
      </c>
      <c r="B112" s="98" t="s">
        <v>228</v>
      </c>
      <c r="C112" s="99">
        <v>24752.7</v>
      </c>
      <c r="D112" s="99">
        <v>22162.6</v>
      </c>
      <c r="E112" s="88">
        <f t="shared" si="11"/>
        <v>89.5360910122936</v>
      </c>
      <c r="F112" s="100"/>
      <c r="G112" s="100"/>
      <c r="H112" s="101"/>
      <c r="I112" s="102">
        <f t="shared" si="24"/>
        <v>24752.7</v>
      </c>
      <c r="J112" s="103"/>
      <c r="K112" s="104">
        <f t="shared" si="26"/>
        <v>24752.7</v>
      </c>
      <c r="L112" s="102">
        <f t="shared" si="20"/>
        <v>22162.6</v>
      </c>
      <c r="M112" s="103"/>
      <c r="N112" s="104">
        <f t="shared" si="21"/>
        <v>22162.6</v>
      </c>
      <c r="O112" s="105">
        <f t="shared" si="1"/>
        <v>89.5360910122936</v>
      </c>
    </row>
    <row r="113" spans="1:15" ht="27" customHeight="1">
      <c r="A113" s="97" t="s">
        <v>229</v>
      </c>
      <c r="B113" s="98" t="s">
        <v>230</v>
      </c>
      <c r="C113" s="99">
        <v>56053.7</v>
      </c>
      <c r="D113" s="99">
        <v>47692.9</v>
      </c>
      <c r="E113" s="88">
        <f t="shared" si="11"/>
        <v>85.08430308793176</v>
      </c>
      <c r="F113" s="100">
        <v>0</v>
      </c>
      <c r="G113" s="100"/>
      <c r="H113" s="101">
        <v>0</v>
      </c>
      <c r="I113" s="102">
        <f t="shared" si="24"/>
        <v>56053.7</v>
      </c>
      <c r="J113" s="103"/>
      <c r="K113" s="104">
        <f t="shared" si="26"/>
        <v>56053.7</v>
      </c>
      <c r="L113" s="102">
        <f t="shared" si="20"/>
        <v>47692.9</v>
      </c>
      <c r="M113" s="103"/>
      <c r="N113" s="104">
        <f t="shared" si="21"/>
        <v>47692.9</v>
      </c>
      <c r="O113" s="105">
        <f t="shared" si="1"/>
        <v>85.08430308793176</v>
      </c>
    </row>
    <row r="114" spans="1:15" ht="15.75" customHeight="1">
      <c r="A114" s="92" t="s">
        <v>231</v>
      </c>
      <c r="B114" s="93" t="s">
        <v>232</v>
      </c>
      <c r="C114" s="94">
        <f>SUM(C115:C118)</f>
        <v>87282</v>
      </c>
      <c r="D114" s="94">
        <f>SUM(D115:D118)</f>
        <v>82513.3</v>
      </c>
      <c r="E114" s="94">
        <f>D114/C114*100</f>
        <v>94.53644508604295</v>
      </c>
      <c r="F114" s="117">
        <f>SUM(F115:F118)</f>
        <v>115946</v>
      </c>
      <c r="G114" s="117">
        <f>SUM(G115:G118)</f>
        <v>102679.3</v>
      </c>
      <c r="H114" s="95">
        <f>G114/F114*100</f>
        <v>88.55786314318735</v>
      </c>
      <c r="I114" s="117">
        <f aca="true" t="shared" si="27" ref="I114:N114">SUM(I115:I118)</f>
        <v>203228</v>
      </c>
      <c r="J114" s="117">
        <f t="shared" si="27"/>
        <v>16428.4</v>
      </c>
      <c r="K114" s="117">
        <f t="shared" si="27"/>
        <v>186799.6</v>
      </c>
      <c r="L114" s="117">
        <f t="shared" si="27"/>
        <v>185192.59999999998</v>
      </c>
      <c r="M114" s="117">
        <f t="shared" si="27"/>
        <v>16246.599999999999</v>
      </c>
      <c r="N114" s="117">
        <f t="shared" si="27"/>
        <v>168946</v>
      </c>
      <c r="O114" s="96">
        <f t="shared" si="1"/>
        <v>90.44237782093751</v>
      </c>
    </row>
    <row r="115" spans="1:15" ht="15" customHeight="1">
      <c r="A115" s="97" t="s">
        <v>233</v>
      </c>
      <c r="B115" s="98" t="s">
        <v>234</v>
      </c>
      <c r="C115" s="99">
        <f>75407-C116</f>
        <v>74702.5</v>
      </c>
      <c r="D115" s="99">
        <v>74470.1</v>
      </c>
      <c r="E115" s="88">
        <f t="shared" si="11"/>
        <v>99.68889930055889</v>
      </c>
      <c r="F115" s="132">
        <v>112499.1</v>
      </c>
      <c r="G115" s="100">
        <f>100004.7-G116</f>
        <v>99877.9</v>
      </c>
      <c r="H115" s="101">
        <f>G115/F115*100</f>
        <v>88.78106580408198</v>
      </c>
      <c r="I115" s="102">
        <f t="shared" si="24"/>
        <v>187201.6</v>
      </c>
      <c r="J115" s="103">
        <f>13142.9-J116</f>
        <v>13018.4</v>
      </c>
      <c r="K115" s="104">
        <f>I115-J115</f>
        <v>174183.2</v>
      </c>
      <c r="L115" s="102">
        <f t="shared" si="20"/>
        <v>174348</v>
      </c>
      <c r="M115" s="103">
        <f>13142.9-M116</f>
        <v>13018.4</v>
      </c>
      <c r="N115" s="104">
        <f t="shared" si="21"/>
        <v>161329.6</v>
      </c>
      <c r="O115" s="105">
        <f t="shared" si="1"/>
        <v>92.62064309301931</v>
      </c>
    </row>
    <row r="116" spans="1:15" ht="48" customHeight="1">
      <c r="A116" s="122" t="s">
        <v>233</v>
      </c>
      <c r="B116" s="123" t="s">
        <v>235</v>
      </c>
      <c r="C116" s="99">
        <v>704.5</v>
      </c>
      <c r="D116" s="99">
        <v>704.5</v>
      </c>
      <c r="E116" s="88">
        <f t="shared" si="11"/>
        <v>100</v>
      </c>
      <c r="F116" s="100">
        <v>141.4</v>
      </c>
      <c r="G116" s="100">
        <v>126.8</v>
      </c>
      <c r="H116" s="101">
        <f>G116/F116*100</f>
        <v>89.67468175388967</v>
      </c>
      <c r="I116" s="102">
        <f t="shared" si="24"/>
        <v>845.9</v>
      </c>
      <c r="J116" s="103">
        <v>124.5</v>
      </c>
      <c r="K116" s="104">
        <f>I116-J116</f>
        <v>721.4</v>
      </c>
      <c r="L116" s="102">
        <f t="shared" si="20"/>
        <v>831.3</v>
      </c>
      <c r="M116" s="103">
        <v>124.5</v>
      </c>
      <c r="N116" s="104">
        <f t="shared" si="21"/>
        <v>706.8</v>
      </c>
      <c r="O116" s="105">
        <f>N116/K116*100</f>
        <v>97.97615747158302</v>
      </c>
    </row>
    <row r="117" spans="1:15" ht="16.5" customHeight="1">
      <c r="A117" s="97" t="s">
        <v>236</v>
      </c>
      <c r="B117" s="98" t="s">
        <v>237</v>
      </c>
      <c r="C117" s="99">
        <v>100</v>
      </c>
      <c r="D117" s="99">
        <v>100</v>
      </c>
      <c r="E117" s="88">
        <f t="shared" si="11"/>
        <v>100</v>
      </c>
      <c r="F117" s="100"/>
      <c r="G117" s="100"/>
      <c r="H117" s="101" t="e">
        <f>G117/F117*100</f>
        <v>#DIV/0!</v>
      </c>
      <c r="I117" s="102">
        <f t="shared" si="24"/>
        <v>100</v>
      </c>
      <c r="J117" s="103"/>
      <c r="K117" s="104">
        <f>I117-J117</f>
        <v>100</v>
      </c>
      <c r="L117" s="102">
        <f t="shared" si="20"/>
        <v>100</v>
      </c>
      <c r="M117" s="103"/>
      <c r="N117" s="104">
        <f t="shared" si="21"/>
        <v>100</v>
      </c>
      <c r="O117" s="105">
        <f aca="true" t="shared" si="28" ref="O117:O146">N117/K117*100</f>
        <v>100</v>
      </c>
    </row>
    <row r="118" spans="1:15" ht="26.25" customHeight="1">
      <c r="A118" s="97" t="s">
        <v>238</v>
      </c>
      <c r="B118" s="98" t="s">
        <v>239</v>
      </c>
      <c r="C118" s="99">
        <v>11775</v>
      </c>
      <c r="D118" s="99">
        <v>7238.7</v>
      </c>
      <c r="E118" s="88">
        <f t="shared" si="11"/>
        <v>61.475159235668784</v>
      </c>
      <c r="F118" s="100">
        <v>3305.5</v>
      </c>
      <c r="G118" s="100">
        <v>2674.6</v>
      </c>
      <c r="H118" s="101">
        <f>G118/F118*100</f>
        <v>80.91362880048403</v>
      </c>
      <c r="I118" s="102">
        <f t="shared" si="24"/>
        <v>15080.5</v>
      </c>
      <c r="J118" s="103">
        <v>3285.5</v>
      </c>
      <c r="K118" s="104">
        <f>I118-J118</f>
        <v>11795</v>
      </c>
      <c r="L118" s="102">
        <f t="shared" si="20"/>
        <v>9913.3</v>
      </c>
      <c r="M118" s="103">
        <v>3103.7</v>
      </c>
      <c r="N118" s="104">
        <f t="shared" si="21"/>
        <v>6809.599999999999</v>
      </c>
      <c r="O118" s="105">
        <f t="shared" si="28"/>
        <v>57.73293768545994</v>
      </c>
    </row>
    <row r="119" spans="1:15" ht="14.25" customHeight="1">
      <c r="A119" s="92" t="s">
        <v>240</v>
      </c>
      <c r="B119" s="93" t="s">
        <v>241</v>
      </c>
      <c r="C119" s="94">
        <f>SUM(C120:C122)</f>
        <v>1911.4</v>
      </c>
      <c r="D119" s="94">
        <f>SUM(D120:D122)</f>
        <v>1911.4</v>
      </c>
      <c r="E119" s="94">
        <f>SUM(E122:E122)</f>
        <v>100</v>
      </c>
      <c r="F119" s="117">
        <f>F120+F121+F122</f>
        <v>0</v>
      </c>
      <c r="G119" s="117">
        <f>G120+G121+G122</f>
        <v>0</v>
      </c>
      <c r="H119" s="117"/>
      <c r="I119" s="117">
        <f aca="true" t="shared" si="29" ref="I119:N119">I120+I121+I122</f>
        <v>1911.4</v>
      </c>
      <c r="J119" s="117">
        <f t="shared" si="29"/>
        <v>0</v>
      </c>
      <c r="K119" s="117">
        <f>K120+K121+K122</f>
        <v>1911.4</v>
      </c>
      <c r="L119" s="117">
        <f t="shared" si="29"/>
        <v>1911.4</v>
      </c>
      <c r="M119" s="117">
        <f t="shared" si="29"/>
        <v>0</v>
      </c>
      <c r="N119" s="117">
        <f t="shared" si="29"/>
        <v>1911.4</v>
      </c>
      <c r="O119" s="96">
        <f t="shared" si="28"/>
        <v>100</v>
      </c>
    </row>
    <row r="120" spans="1:15" ht="58.5" customHeight="1" hidden="1">
      <c r="A120" s="110" t="s">
        <v>242</v>
      </c>
      <c r="B120" s="124" t="s">
        <v>243</v>
      </c>
      <c r="C120" s="99"/>
      <c r="D120" s="99"/>
      <c r="E120" s="88" t="e">
        <f t="shared" si="11"/>
        <v>#DIV/0!</v>
      </c>
      <c r="F120" s="100"/>
      <c r="G120" s="100"/>
      <c r="H120" s="101" t="e">
        <f>G120/F120*100</f>
        <v>#DIV/0!</v>
      </c>
      <c r="I120" s="102">
        <f t="shared" si="24"/>
        <v>0</v>
      </c>
      <c r="J120" s="103"/>
      <c r="K120" s="104">
        <f>I120-J120</f>
        <v>0</v>
      </c>
      <c r="L120" s="102">
        <f t="shared" si="20"/>
        <v>0</v>
      </c>
      <c r="M120" s="103"/>
      <c r="N120" s="104">
        <f t="shared" si="21"/>
        <v>0</v>
      </c>
      <c r="O120" s="105" t="e">
        <f t="shared" si="28"/>
        <v>#DIV/0!</v>
      </c>
    </row>
    <row r="121" spans="1:15" ht="51" customHeight="1" hidden="1">
      <c r="A121" s="106" t="s">
        <v>244</v>
      </c>
      <c r="B121" s="123" t="s">
        <v>245</v>
      </c>
      <c r="C121" s="99"/>
      <c r="D121" s="99"/>
      <c r="E121" s="88" t="e">
        <f t="shared" si="11"/>
        <v>#DIV/0!</v>
      </c>
      <c r="F121" s="104"/>
      <c r="G121" s="104"/>
      <c r="H121" s="100"/>
      <c r="I121" s="102">
        <f t="shared" si="24"/>
        <v>0</v>
      </c>
      <c r="J121" s="103"/>
      <c r="K121" s="104">
        <f t="shared" si="26"/>
        <v>0</v>
      </c>
      <c r="L121" s="102">
        <f t="shared" si="20"/>
        <v>0</v>
      </c>
      <c r="M121" s="103"/>
      <c r="N121" s="104">
        <f>L121-M121</f>
        <v>0</v>
      </c>
      <c r="O121" s="105" t="e">
        <f t="shared" si="28"/>
        <v>#DIV/0!</v>
      </c>
    </row>
    <row r="122" spans="1:15" ht="52.5" customHeight="1">
      <c r="A122" s="106" t="s">
        <v>244</v>
      </c>
      <c r="B122" s="123" t="s">
        <v>246</v>
      </c>
      <c r="C122" s="99">
        <v>1911.4</v>
      </c>
      <c r="D122" s="100">
        <v>1911.4</v>
      </c>
      <c r="E122" s="88">
        <f t="shared" si="11"/>
        <v>100</v>
      </c>
      <c r="F122" s="100"/>
      <c r="G122" s="100"/>
      <c r="H122" s="101"/>
      <c r="I122" s="102">
        <f t="shared" si="24"/>
        <v>1911.4</v>
      </c>
      <c r="J122" s="103"/>
      <c r="K122" s="104">
        <f t="shared" si="26"/>
        <v>1911.4</v>
      </c>
      <c r="L122" s="102">
        <f t="shared" si="20"/>
        <v>1911.4</v>
      </c>
      <c r="M122" s="103"/>
      <c r="N122" s="104">
        <f t="shared" si="21"/>
        <v>1911.4</v>
      </c>
      <c r="O122" s="105">
        <f t="shared" si="28"/>
        <v>100</v>
      </c>
    </row>
    <row r="123" spans="1:15" ht="20.25" customHeight="1">
      <c r="A123" s="92">
        <v>10</v>
      </c>
      <c r="B123" s="93" t="s">
        <v>247</v>
      </c>
      <c r="C123" s="94">
        <f>SUM(C124:C133)</f>
        <v>138760</v>
      </c>
      <c r="D123" s="94">
        <f>SUM(D124:D133)</f>
        <v>103472.00000000001</v>
      </c>
      <c r="E123" s="94">
        <f>D123/C123*100</f>
        <v>74.56904006918421</v>
      </c>
      <c r="F123" s="94">
        <f>SUM(F124:F133)</f>
        <v>720</v>
      </c>
      <c r="G123" s="94">
        <f>SUM(G124:G133)</f>
        <v>645</v>
      </c>
      <c r="H123" s="95">
        <f>G123/F123*100</f>
        <v>89.58333333333334</v>
      </c>
      <c r="I123" s="94">
        <f aca="true" t="shared" si="30" ref="I123:N123">SUM(I124:I133)</f>
        <v>139480</v>
      </c>
      <c r="J123" s="94">
        <f t="shared" si="30"/>
        <v>0</v>
      </c>
      <c r="K123" s="94">
        <f t="shared" si="30"/>
        <v>139480</v>
      </c>
      <c r="L123" s="94">
        <f t="shared" si="30"/>
        <v>104117.00000000001</v>
      </c>
      <c r="M123" s="94">
        <f t="shared" si="30"/>
        <v>0</v>
      </c>
      <c r="N123" s="94">
        <f t="shared" si="30"/>
        <v>104117.00000000001</v>
      </c>
      <c r="O123" s="96">
        <f t="shared" si="28"/>
        <v>74.6465443074276</v>
      </c>
    </row>
    <row r="124" spans="1:15" ht="21" customHeight="1">
      <c r="A124" s="106">
        <v>1001</v>
      </c>
      <c r="B124" s="98" t="s">
        <v>248</v>
      </c>
      <c r="C124" s="99">
        <v>4748</v>
      </c>
      <c r="D124" s="99">
        <v>4342.5</v>
      </c>
      <c r="E124" s="88">
        <f t="shared" si="11"/>
        <v>91.45956192080877</v>
      </c>
      <c r="F124" s="100">
        <v>720</v>
      </c>
      <c r="G124" s="100">
        <v>645</v>
      </c>
      <c r="H124" s="101">
        <f>G124/F124*100</f>
        <v>89.58333333333334</v>
      </c>
      <c r="I124" s="102">
        <f t="shared" si="24"/>
        <v>5468</v>
      </c>
      <c r="J124" s="103"/>
      <c r="K124" s="104">
        <f t="shared" si="26"/>
        <v>5468</v>
      </c>
      <c r="L124" s="102">
        <f t="shared" si="20"/>
        <v>4987.5</v>
      </c>
      <c r="M124" s="103"/>
      <c r="N124" s="104">
        <f t="shared" si="21"/>
        <v>4987.5</v>
      </c>
      <c r="O124" s="105">
        <f t="shared" si="28"/>
        <v>91.2125091441112</v>
      </c>
    </row>
    <row r="125" spans="1:15" ht="86.25" customHeight="1">
      <c r="A125" s="106">
        <v>1003</v>
      </c>
      <c r="B125" s="123" t="s">
        <v>249</v>
      </c>
      <c r="C125" s="99">
        <v>1890</v>
      </c>
      <c r="D125" s="99"/>
      <c r="E125" s="88">
        <f t="shared" si="11"/>
        <v>0</v>
      </c>
      <c r="F125" s="100">
        <v>0</v>
      </c>
      <c r="G125" s="100">
        <v>0</v>
      </c>
      <c r="H125" s="101"/>
      <c r="I125" s="102">
        <f t="shared" si="24"/>
        <v>1890</v>
      </c>
      <c r="J125" s="103"/>
      <c r="K125" s="104">
        <f t="shared" si="26"/>
        <v>1890</v>
      </c>
      <c r="L125" s="102">
        <f t="shared" si="20"/>
        <v>0</v>
      </c>
      <c r="M125" s="103"/>
      <c r="N125" s="104">
        <f t="shared" si="21"/>
        <v>0</v>
      </c>
      <c r="O125" s="105">
        <f t="shared" si="28"/>
        <v>0</v>
      </c>
    </row>
    <row r="126" spans="1:15" ht="76.5" customHeight="1" hidden="1">
      <c r="A126" s="106" t="s">
        <v>250</v>
      </c>
      <c r="B126" s="123" t="s">
        <v>251</v>
      </c>
      <c r="C126" s="99"/>
      <c r="D126" s="99"/>
      <c r="E126" s="88" t="e">
        <f t="shared" si="11"/>
        <v>#DIV/0!</v>
      </c>
      <c r="F126" s="100"/>
      <c r="G126" s="100"/>
      <c r="H126" s="101"/>
      <c r="I126" s="102">
        <f t="shared" si="24"/>
        <v>0</v>
      </c>
      <c r="J126" s="103"/>
      <c r="K126" s="104">
        <f t="shared" si="26"/>
        <v>0</v>
      </c>
      <c r="L126" s="102">
        <f t="shared" si="20"/>
        <v>0</v>
      </c>
      <c r="M126" s="103"/>
      <c r="N126" s="104">
        <f t="shared" si="21"/>
        <v>0</v>
      </c>
      <c r="O126" s="105" t="e">
        <f t="shared" si="28"/>
        <v>#DIV/0!</v>
      </c>
    </row>
    <row r="127" spans="1:15" ht="58.5" customHeight="1" hidden="1">
      <c r="A127" s="106" t="s">
        <v>250</v>
      </c>
      <c r="B127" s="98" t="s">
        <v>252</v>
      </c>
      <c r="C127" s="99"/>
      <c r="D127" s="99"/>
      <c r="E127" s="88"/>
      <c r="F127" s="100"/>
      <c r="G127" s="100"/>
      <c r="H127" s="101"/>
      <c r="I127" s="102">
        <f t="shared" si="24"/>
        <v>0</v>
      </c>
      <c r="J127" s="103"/>
      <c r="K127" s="104">
        <f t="shared" si="26"/>
        <v>0</v>
      </c>
      <c r="L127" s="102">
        <f t="shared" si="20"/>
        <v>0</v>
      </c>
      <c r="M127" s="103"/>
      <c r="N127" s="104">
        <f t="shared" si="21"/>
        <v>0</v>
      </c>
      <c r="O127" s="105"/>
    </row>
    <row r="128" spans="1:15" ht="84.75" customHeight="1">
      <c r="A128" s="114">
        <v>1004</v>
      </c>
      <c r="B128" s="98" t="s">
        <v>253</v>
      </c>
      <c r="C128" s="99">
        <v>16395</v>
      </c>
      <c r="D128" s="99">
        <v>13333.2</v>
      </c>
      <c r="E128" s="88">
        <f t="shared" si="11"/>
        <v>81.32479414455626</v>
      </c>
      <c r="F128" s="100">
        <v>0</v>
      </c>
      <c r="G128" s="100">
        <v>0</v>
      </c>
      <c r="H128" s="101"/>
      <c r="I128" s="102">
        <f t="shared" si="24"/>
        <v>16395</v>
      </c>
      <c r="J128" s="103"/>
      <c r="K128" s="104">
        <f t="shared" si="26"/>
        <v>16395</v>
      </c>
      <c r="L128" s="102">
        <f t="shared" si="20"/>
        <v>13333.2</v>
      </c>
      <c r="M128" s="103"/>
      <c r="N128" s="104">
        <f t="shared" si="21"/>
        <v>13333.2</v>
      </c>
      <c r="O128" s="105">
        <f t="shared" si="28"/>
        <v>81.32479414455626</v>
      </c>
    </row>
    <row r="129" spans="1:15" ht="166.5" customHeight="1">
      <c r="A129" s="106">
        <v>1004</v>
      </c>
      <c r="B129" s="98" t="s">
        <v>254</v>
      </c>
      <c r="C129" s="99">
        <v>72511.8</v>
      </c>
      <c r="D129" s="99">
        <v>55482.9</v>
      </c>
      <c r="E129" s="88">
        <f aca="true" t="shared" si="31" ref="E129:E145">D129/C129*100</f>
        <v>76.51568434378956</v>
      </c>
      <c r="F129" s="100">
        <v>0</v>
      </c>
      <c r="G129" s="100">
        <v>0</v>
      </c>
      <c r="H129" s="101"/>
      <c r="I129" s="102">
        <f t="shared" si="24"/>
        <v>72511.8</v>
      </c>
      <c r="J129" s="103"/>
      <c r="K129" s="104">
        <f t="shared" si="26"/>
        <v>72511.8</v>
      </c>
      <c r="L129" s="102">
        <f t="shared" si="20"/>
        <v>55482.9</v>
      </c>
      <c r="M129" s="103"/>
      <c r="N129" s="104">
        <f t="shared" si="21"/>
        <v>55482.9</v>
      </c>
      <c r="O129" s="105">
        <f t="shared" si="28"/>
        <v>76.51568434378956</v>
      </c>
    </row>
    <row r="130" spans="1:15" ht="136.5" customHeight="1">
      <c r="A130" s="106" t="s">
        <v>255</v>
      </c>
      <c r="B130" s="98" t="s">
        <v>256</v>
      </c>
      <c r="C130" s="99">
        <v>12995.7</v>
      </c>
      <c r="D130" s="99">
        <v>12995.6</v>
      </c>
      <c r="E130" s="88">
        <f>D130/C130*100</f>
        <v>99.9992305147087</v>
      </c>
      <c r="F130" s="100">
        <v>0</v>
      </c>
      <c r="G130" s="100">
        <v>0</v>
      </c>
      <c r="H130" s="101"/>
      <c r="I130" s="102">
        <f t="shared" si="24"/>
        <v>12995.7</v>
      </c>
      <c r="J130" s="103"/>
      <c r="K130" s="104">
        <f t="shared" si="26"/>
        <v>12995.7</v>
      </c>
      <c r="L130" s="102">
        <f t="shared" si="20"/>
        <v>12995.6</v>
      </c>
      <c r="M130" s="103"/>
      <c r="N130" s="104">
        <f t="shared" si="21"/>
        <v>12995.6</v>
      </c>
      <c r="O130" s="105">
        <f>N130/K130*100</f>
        <v>99.9992305147087</v>
      </c>
    </row>
    <row r="131" spans="1:15" ht="33.75" customHeight="1">
      <c r="A131" s="106" t="s">
        <v>255</v>
      </c>
      <c r="B131" s="98" t="s">
        <v>257</v>
      </c>
      <c r="C131" s="99">
        <v>11576.5</v>
      </c>
      <c r="D131" s="99">
        <v>4410.1</v>
      </c>
      <c r="E131" s="88">
        <f>D131/C131*100</f>
        <v>38.095279229473505</v>
      </c>
      <c r="F131" s="100"/>
      <c r="G131" s="100"/>
      <c r="H131" s="101"/>
      <c r="I131" s="102">
        <f t="shared" si="24"/>
        <v>11576.5</v>
      </c>
      <c r="J131" s="103"/>
      <c r="K131" s="104">
        <f t="shared" si="26"/>
        <v>11576.5</v>
      </c>
      <c r="L131" s="102">
        <f t="shared" si="20"/>
        <v>4410.1</v>
      </c>
      <c r="M131" s="103"/>
      <c r="N131" s="104">
        <f t="shared" si="21"/>
        <v>4410.1</v>
      </c>
      <c r="O131" s="105">
        <f>N131/K131*100</f>
        <v>38.095279229473505</v>
      </c>
    </row>
    <row r="132" spans="1:15" ht="54.75" customHeight="1" hidden="1">
      <c r="A132" s="106" t="s">
        <v>258</v>
      </c>
      <c r="B132" s="98" t="s">
        <v>259</v>
      </c>
      <c r="C132" s="99"/>
      <c r="D132" s="99"/>
      <c r="E132" s="88"/>
      <c r="F132" s="100"/>
      <c r="G132" s="100"/>
      <c r="H132" s="101" t="e">
        <f>G132/F132*100</f>
        <v>#DIV/0!</v>
      </c>
      <c r="I132" s="102">
        <f t="shared" si="24"/>
        <v>0</v>
      </c>
      <c r="J132" s="103"/>
      <c r="K132" s="104">
        <f t="shared" si="26"/>
        <v>0</v>
      </c>
      <c r="L132" s="102">
        <f t="shared" si="20"/>
        <v>0</v>
      </c>
      <c r="M132" s="103"/>
      <c r="N132" s="104">
        <f t="shared" si="21"/>
        <v>0</v>
      </c>
      <c r="O132" s="105" t="e">
        <f>N132/K132*100</f>
        <v>#DIV/0!</v>
      </c>
    </row>
    <row r="133" spans="1:15" ht="34.5" customHeight="1">
      <c r="A133" s="106">
        <v>1006</v>
      </c>
      <c r="B133" s="98" t="s">
        <v>260</v>
      </c>
      <c r="C133" s="99">
        <v>18643</v>
      </c>
      <c r="D133" s="99">
        <v>12907.7</v>
      </c>
      <c r="E133" s="88">
        <f t="shared" si="31"/>
        <v>69.23617443544494</v>
      </c>
      <c r="F133" s="100">
        <v>0</v>
      </c>
      <c r="G133" s="100">
        <v>0</v>
      </c>
      <c r="H133" s="101"/>
      <c r="I133" s="102">
        <f t="shared" si="24"/>
        <v>18643</v>
      </c>
      <c r="J133" s="103"/>
      <c r="K133" s="104">
        <f t="shared" si="26"/>
        <v>18643</v>
      </c>
      <c r="L133" s="102">
        <f t="shared" si="20"/>
        <v>12907.7</v>
      </c>
      <c r="M133" s="103"/>
      <c r="N133" s="104">
        <f t="shared" si="21"/>
        <v>12907.7</v>
      </c>
      <c r="O133" s="105">
        <f t="shared" si="28"/>
        <v>69.23617443544494</v>
      </c>
    </row>
    <row r="134" spans="1:15" ht="16.5" customHeight="1">
      <c r="A134" s="127">
        <v>1100</v>
      </c>
      <c r="B134" s="93" t="s">
        <v>261</v>
      </c>
      <c r="C134" s="94">
        <f>SUM(C135:C137)</f>
        <v>118575.3</v>
      </c>
      <c r="D134" s="94">
        <f>SUM(D135:D137)</f>
        <v>105525.3</v>
      </c>
      <c r="E134" s="94">
        <f>D134/C134*100</f>
        <v>88.99433524519861</v>
      </c>
      <c r="F134" s="117">
        <f>F135+F136</f>
        <v>43740</v>
      </c>
      <c r="G134" s="117">
        <f>G135+G136</f>
        <v>30988</v>
      </c>
      <c r="H134" s="95">
        <f>G134/F134*100</f>
        <v>70.84590763603109</v>
      </c>
      <c r="I134" s="117">
        <f aca="true" t="shared" si="32" ref="I134:N134">I135+I136+I137</f>
        <v>162315.3</v>
      </c>
      <c r="J134" s="117">
        <f t="shared" si="32"/>
        <v>9232</v>
      </c>
      <c r="K134" s="117">
        <f t="shared" si="32"/>
        <v>153083.3</v>
      </c>
      <c r="L134" s="117">
        <f t="shared" si="32"/>
        <v>136513.3</v>
      </c>
      <c r="M134" s="117">
        <f t="shared" si="32"/>
        <v>4177.2</v>
      </c>
      <c r="N134" s="117">
        <f t="shared" si="32"/>
        <v>132336.09999999998</v>
      </c>
      <c r="O134" s="96">
        <f t="shared" si="28"/>
        <v>86.44711735375445</v>
      </c>
    </row>
    <row r="135" spans="1:15" ht="18" customHeight="1">
      <c r="A135" s="106">
        <v>1101</v>
      </c>
      <c r="B135" s="98" t="s">
        <v>262</v>
      </c>
      <c r="C135" s="99">
        <v>118042.5</v>
      </c>
      <c r="D135" s="99">
        <v>105102.5</v>
      </c>
      <c r="E135" s="88">
        <f t="shared" si="31"/>
        <v>89.03784653832307</v>
      </c>
      <c r="F135" s="100">
        <v>43740</v>
      </c>
      <c r="G135" s="100">
        <v>30988</v>
      </c>
      <c r="H135" s="101">
        <f>G135/F135*100</f>
        <v>70.84590763603109</v>
      </c>
      <c r="I135" s="102">
        <f t="shared" si="24"/>
        <v>161782.5</v>
      </c>
      <c r="J135" s="103">
        <v>9232</v>
      </c>
      <c r="K135" s="104">
        <f>I135-J135</f>
        <v>152550.5</v>
      </c>
      <c r="L135" s="102">
        <f t="shared" si="20"/>
        <v>136090.5</v>
      </c>
      <c r="M135" s="103">
        <v>4177.2</v>
      </c>
      <c r="N135" s="104">
        <f t="shared" si="21"/>
        <v>131913.3</v>
      </c>
      <c r="O135" s="105">
        <f t="shared" si="28"/>
        <v>86.47188963654658</v>
      </c>
    </row>
    <row r="136" spans="1:15" ht="13.5" customHeight="1">
      <c r="A136" s="106">
        <v>1102</v>
      </c>
      <c r="B136" s="98" t="s">
        <v>263</v>
      </c>
      <c r="C136" s="99">
        <v>165</v>
      </c>
      <c r="D136" s="99">
        <v>55</v>
      </c>
      <c r="E136" s="88">
        <f t="shared" si="31"/>
        <v>33.33333333333333</v>
      </c>
      <c r="F136" s="100"/>
      <c r="G136" s="100">
        <v>0</v>
      </c>
      <c r="H136" s="101"/>
      <c r="I136" s="102">
        <f t="shared" si="24"/>
        <v>165</v>
      </c>
      <c r="J136" s="103"/>
      <c r="K136" s="104">
        <f t="shared" si="26"/>
        <v>165</v>
      </c>
      <c r="L136" s="102">
        <f t="shared" si="20"/>
        <v>55</v>
      </c>
      <c r="M136" s="103"/>
      <c r="N136" s="104">
        <f t="shared" si="21"/>
        <v>55</v>
      </c>
      <c r="O136" s="105">
        <f t="shared" si="28"/>
        <v>33.33333333333333</v>
      </c>
    </row>
    <row r="137" spans="1:15" ht="17.25" customHeight="1">
      <c r="A137" s="106" t="s">
        <v>264</v>
      </c>
      <c r="B137" s="98" t="s">
        <v>265</v>
      </c>
      <c r="C137" s="99">
        <v>367.8</v>
      </c>
      <c r="D137" s="99">
        <v>367.8</v>
      </c>
      <c r="E137" s="88">
        <f t="shared" si="31"/>
        <v>100</v>
      </c>
      <c r="F137" s="100"/>
      <c r="G137" s="100"/>
      <c r="H137" s="101"/>
      <c r="I137" s="102">
        <f t="shared" si="24"/>
        <v>367.8</v>
      </c>
      <c r="J137" s="103"/>
      <c r="K137" s="104">
        <f t="shared" si="26"/>
        <v>367.8</v>
      </c>
      <c r="L137" s="102">
        <f t="shared" si="20"/>
        <v>367.8</v>
      </c>
      <c r="M137" s="103"/>
      <c r="N137" s="104">
        <f t="shared" si="21"/>
        <v>367.8</v>
      </c>
      <c r="O137" s="105">
        <f t="shared" si="28"/>
        <v>100</v>
      </c>
    </row>
    <row r="138" spans="1:15" ht="24" customHeight="1">
      <c r="A138" s="127">
        <v>1200</v>
      </c>
      <c r="B138" s="93" t="s">
        <v>266</v>
      </c>
      <c r="C138" s="94">
        <f>SUM(C139:C139)</f>
        <v>12653.5</v>
      </c>
      <c r="D138" s="94">
        <f>SUM(D139:D139)</f>
        <v>11921.2</v>
      </c>
      <c r="E138" s="108">
        <f>D138/C138*100</f>
        <v>94.21266843165922</v>
      </c>
      <c r="F138" s="94"/>
      <c r="G138" s="94"/>
      <c r="H138" s="95"/>
      <c r="I138" s="94">
        <f aca="true" t="shared" si="33" ref="I138:N138">I139</f>
        <v>12653.5</v>
      </c>
      <c r="J138" s="94">
        <f t="shared" si="33"/>
        <v>0</v>
      </c>
      <c r="K138" s="94">
        <f>K139</f>
        <v>12653.5</v>
      </c>
      <c r="L138" s="94">
        <f t="shared" si="33"/>
        <v>11921.2</v>
      </c>
      <c r="M138" s="94">
        <f t="shared" si="33"/>
        <v>0</v>
      </c>
      <c r="N138" s="94">
        <f t="shared" si="33"/>
        <v>11921.2</v>
      </c>
      <c r="O138" s="109">
        <f t="shared" si="28"/>
        <v>94.21266843165922</v>
      </c>
    </row>
    <row r="139" spans="1:15" ht="27.75" customHeight="1">
      <c r="A139" s="106" t="s">
        <v>267</v>
      </c>
      <c r="B139" s="98" t="s">
        <v>268</v>
      </c>
      <c r="C139" s="99">
        <v>12653.5</v>
      </c>
      <c r="D139" s="99">
        <v>11921.2</v>
      </c>
      <c r="E139" s="88">
        <f>D139/C139*100</f>
        <v>94.21266843165922</v>
      </c>
      <c r="F139" s="100"/>
      <c r="G139" s="100"/>
      <c r="H139" s="101"/>
      <c r="I139" s="102">
        <f t="shared" si="24"/>
        <v>12653.5</v>
      </c>
      <c r="J139" s="103">
        <v>0</v>
      </c>
      <c r="K139" s="104">
        <f t="shared" si="26"/>
        <v>12653.5</v>
      </c>
      <c r="L139" s="102">
        <f t="shared" si="20"/>
        <v>11921.2</v>
      </c>
      <c r="M139" s="103"/>
      <c r="N139" s="104">
        <f t="shared" si="21"/>
        <v>11921.2</v>
      </c>
      <c r="O139" s="105">
        <f>N139/K139*100</f>
        <v>94.21266843165922</v>
      </c>
    </row>
    <row r="140" spans="1:15" ht="37.5" customHeight="1">
      <c r="A140" s="127">
        <v>1300</v>
      </c>
      <c r="B140" s="93" t="s">
        <v>269</v>
      </c>
      <c r="C140" s="94">
        <f aca="true" t="shared" si="34" ref="C140:N140">C141</f>
        <v>30</v>
      </c>
      <c r="D140" s="94">
        <f t="shared" si="34"/>
        <v>15.9</v>
      </c>
      <c r="E140" s="94">
        <f t="shared" si="34"/>
        <v>53</v>
      </c>
      <c r="F140" s="94">
        <f t="shared" si="34"/>
        <v>0</v>
      </c>
      <c r="G140" s="94">
        <f t="shared" si="34"/>
        <v>0</v>
      </c>
      <c r="H140" s="108">
        <f t="shared" si="34"/>
        <v>0</v>
      </c>
      <c r="I140" s="94">
        <f t="shared" si="34"/>
        <v>30</v>
      </c>
      <c r="J140" s="94">
        <f t="shared" si="34"/>
        <v>0</v>
      </c>
      <c r="K140" s="94">
        <f t="shared" si="34"/>
        <v>30</v>
      </c>
      <c r="L140" s="94">
        <f t="shared" si="34"/>
        <v>15.9</v>
      </c>
      <c r="M140" s="94">
        <f t="shared" si="34"/>
        <v>0</v>
      </c>
      <c r="N140" s="94">
        <f t="shared" si="34"/>
        <v>15.9</v>
      </c>
      <c r="O140" s="109">
        <f t="shared" si="28"/>
        <v>53</v>
      </c>
    </row>
    <row r="141" spans="1:15" ht="38.25" customHeight="1">
      <c r="A141" s="106">
        <v>1301</v>
      </c>
      <c r="B141" s="98" t="s">
        <v>270</v>
      </c>
      <c r="C141" s="99">
        <v>30</v>
      </c>
      <c r="D141" s="99">
        <v>15.9</v>
      </c>
      <c r="E141" s="88">
        <f t="shared" si="31"/>
        <v>53</v>
      </c>
      <c r="F141" s="100"/>
      <c r="G141" s="100">
        <v>0</v>
      </c>
      <c r="H141" s="101">
        <v>0</v>
      </c>
      <c r="I141" s="102">
        <f t="shared" si="24"/>
        <v>30</v>
      </c>
      <c r="J141" s="103"/>
      <c r="K141" s="104">
        <f t="shared" si="26"/>
        <v>30</v>
      </c>
      <c r="L141" s="102">
        <f t="shared" si="20"/>
        <v>15.9</v>
      </c>
      <c r="M141" s="133"/>
      <c r="N141" s="104">
        <f t="shared" si="21"/>
        <v>15.9</v>
      </c>
      <c r="O141" s="105">
        <f t="shared" si="28"/>
        <v>53</v>
      </c>
    </row>
    <row r="142" spans="1:15" ht="21.75" customHeight="1">
      <c r="A142" s="127">
        <v>1400</v>
      </c>
      <c r="B142" s="93" t="s">
        <v>271</v>
      </c>
      <c r="C142" s="94">
        <f>SUM(C143:C145)</f>
        <v>331400.3</v>
      </c>
      <c r="D142" s="94">
        <f>SUM(D143:D145)</f>
        <v>311537.9</v>
      </c>
      <c r="E142" s="94">
        <f>D142/C142*100</f>
        <v>94.00652322885648</v>
      </c>
      <c r="F142" s="117">
        <f>F143+F144+F145</f>
        <v>0</v>
      </c>
      <c r="G142" s="117">
        <f>SUM(G143:G145)</f>
        <v>0</v>
      </c>
      <c r="H142" s="117"/>
      <c r="I142" s="117">
        <f aca="true" t="shared" si="35" ref="I142:N142">I143+I144+I145</f>
        <v>331400.3</v>
      </c>
      <c r="J142" s="117">
        <f t="shared" si="35"/>
        <v>331400.3</v>
      </c>
      <c r="K142" s="117">
        <f t="shared" si="35"/>
        <v>0</v>
      </c>
      <c r="L142" s="117">
        <f t="shared" si="35"/>
        <v>311537.9</v>
      </c>
      <c r="M142" s="117">
        <f t="shared" si="35"/>
        <v>311537.9</v>
      </c>
      <c r="N142" s="117">
        <f t="shared" si="35"/>
        <v>0</v>
      </c>
      <c r="O142" s="96">
        <v>0</v>
      </c>
    </row>
    <row r="143" spans="1:15" ht="45.75" customHeight="1">
      <c r="A143" s="106">
        <v>1401</v>
      </c>
      <c r="B143" s="98" t="s">
        <v>272</v>
      </c>
      <c r="C143" s="99">
        <v>141776.5</v>
      </c>
      <c r="D143" s="99">
        <v>132317.4</v>
      </c>
      <c r="E143" s="88">
        <f t="shared" si="31"/>
        <v>93.32816087292322</v>
      </c>
      <c r="F143" s="100">
        <v>0</v>
      </c>
      <c r="G143" s="100">
        <v>0</v>
      </c>
      <c r="H143" s="101">
        <v>0</v>
      </c>
      <c r="I143" s="102">
        <f t="shared" si="24"/>
        <v>141776.5</v>
      </c>
      <c r="J143" s="103">
        <v>141776.5</v>
      </c>
      <c r="K143" s="104"/>
      <c r="L143" s="102">
        <f t="shared" si="20"/>
        <v>132317.4</v>
      </c>
      <c r="M143" s="133">
        <v>132317.4</v>
      </c>
      <c r="N143" s="104">
        <f t="shared" si="21"/>
        <v>0</v>
      </c>
      <c r="O143" s="105">
        <v>0</v>
      </c>
    </row>
    <row r="144" spans="1:15" ht="15.75" customHeight="1" hidden="1">
      <c r="A144" s="106">
        <v>1402</v>
      </c>
      <c r="B144" s="98" t="s">
        <v>273</v>
      </c>
      <c r="C144" s="99"/>
      <c r="D144" s="99"/>
      <c r="E144" s="88" t="e">
        <f t="shared" si="31"/>
        <v>#DIV/0!</v>
      </c>
      <c r="F144" s="100">
        <v>0</v>
      </c>
      <c r="G144" s="100">
        <v>0</v>
      </c>
      <c r="H144" s="101">
        <v>0</v>
      </c>
      <c r="I144" s="102">
        <f t="shared" si="24"/>
        <v>0</v>
      </c>
      <c r="J144" s="103"/>
      <c r="K144" s="104">
        <f t="shared" si="26"/>
        <v>0</v>
      </c>
      <c r="L144" s="102">
        <f t="shared" si="20"/>
        <v>0</v>
      </c>
      <c r="M144" s="133"/>
      <c r="N144" s="104">
        <f t="shared" si="21"/>
        <v>0</v>
      </c>
      <c r="O144" s="105">
        <v>0</v>
      </c>
    </row>
    <row r="145" spans="1:15" ht="23.25" customHeight="1">
      <c r="A145" s="106">
        <v>1403</v>
      </c>
      <c r="B145" s="98" t="s">
        <v>274</v>
      </c>
      <c r="C145" s="99">
        <v>189623.8</v>
      </c>
      <c r="D145" s="99">
        <v>179220.5</v>
      </c>
      <c r="E145" s="88">
        <f t="shared" si="31"/>
        <v>94.51371610525683</v>
      </c>
      <c r="F145" s="100">
        <v>0</v>
      </c>
      <c r="G145" s="100">
        <v>0</v>
      </c>
      <c r="H145" s="101">
        <v>0</v>
      </c>
      <c r="I145" s="102">
        <f t="shared" si="24"/>
        <v>189623.8</v>
      </c>
      <c r="J145" s="103">
        <v>189623.8</v>
      </c>
      <c r="K145" s="104">
        <f t="shared" si="26"/>
        <v>0</v>
      </c>
      <c r="L145" s="102">
        <f t="shared" si="20"/>
        <v>179220.5</v>
      </c>
      <c r="M145" s="103">
        <v>179220.5</v>
      </c>
      <c r="N145" s="104">
        <f t="shared" si="21"/>
        <v>0</v>
      </c>
      <c r="O145" s="105">
        <v>0</v>
      </c>
    </row>
    <row r="146" spans="1:15" ht="14.25" thickBot="1">
      <c r="A146" s="193" t="s">
        <v>275</v>
      </c>
      <c r="B146" s="194"/>
      <c r="C146" s="134">
        <f>C10+C19+C21+C26+C58+C101+C103+C114+C119+C123+C134+C138+C140+C142</f>
        <v>4385775.1</v>
      </c>
      <c r="D146" s="134">
        <f>D142+D140+D138+D134+D123+D119+D114+D103+D101+D58+D26+D21+D19+D10</f>
        <v>3283240.7999999993</v>
      </c>
      <c r="E146" s="134">
        <f>D146/C146*100</f>
        <v>74.8611300200961</v>
      </c>
      <c r="F146" s="134">
        <f>F10+F19+F21+F26+F58+F101+F103+F114+F119+F123+F134+F138+F140+F142</f>
        <v>825917.4</v>
      </c>
      <c r="G146" s="134">
        <f>G10+G19+G21+G26+G58+G101+G103+G114+G119+G123+G134+G138+G140+G142</f>
        <v>666542.2000000001</v>
      </c>
      <c r="H146" s="135">
        <f>G146/F146*100</f>
        <v>80.70325192325528</v>
      </c>
      <c r="I146" s="134"/>
      <c r="J146" s="134">
        <f>J10+J19+J21+J26+J58+J101+J103+J114+J119+J123+J134+J138+J140+J142</f>
        <v>569233.6</v>
      </c>
      <c r="K146" s="134">
        <f>K142+K140+K138+K134+K123+K119+K114+K103+K101+K58+K26+K21+K19+K10</f>
        <v>4642458.899999999</v>
      </c>
      <c r="L146" s="136"/>
      <c r="M146" s="134">
        <f>M10+M19+M21+M26+M58+M101+M103+M114+M119+M123+M134+M138+M140+M142</f>
        <v>511073.80000000005</v>
      </c>
      <c r="N146" s="134">
        <f>N142+N140+N138+N134+N123+N119+N114+N103+N101+N58+N26+N21+N19+N10</f>
        <v>3438709.1999999997</v>
      </c>
      <c r="O146" s="137">
        <f t="shared" si="28"/>
        <v>74.07085930259932</v>
      </c>
    </row>
    <row r="147" spans="1:15" ht="12.75" hidden="1">
      <c r="A147" s="138"/>
      <c r="B147" s="139"/>
      <c r="C147" s="140"/>
      <c r="D147" s="79"/>
      <c r="E147" s="141"/>
      <c r="F147" s="81"/>
      <c r="G147" s="81"/>
      <c r="H147" s="82"/>
      <c r="I147" s="82"/>
      <c r="J147" s="82"/>
      <c r="K147" s="85"/>
      <c r="L147" s="81"/>
      <c r="M147" s="85"/>
      <c r="N147" s="85"/>
      <c r="O147" s="86"/>
    </row>
    <row r="148" spans="1:15" ht="12.75" hidden="1">
      <c r="A148" s="142"/>
      <c r="B148" s="143"/>
      <c r="C148" s="144">
        <v>4385775.1</v>
      </c>
      <c r="D148" s="144">
        <v>3283240.8</v>
      </c>
      <c r="E148" s="144"/>
      <c r="F148" s="144">
        <v>825917.4</v>
      </c>
      <c r="G148" s="144">
        <v>666542.2</v>
      </c>
      <c r="H148" s="144"/>
      <c r="I148" s="144"/>
      <c r="J148" s="144">
        <v>569233.6</v>
      </c>
      <c r="K148" s="144">
        <v>4642458.9</v>
      </c>
      <c r="L148" s="144"/>
      <c r="M148" s="144">
        <v>511073.8</v>
      </c>
      <c r="N148" s="144">
        <v>3438709.2</v>
      </c>
      <c r="O148" s="144"/>
    </row>
    <row r="149" spans="1:15" ht="12.75" hidden="1">
      <c r="A149" s="142"/>
      <c r="B149" s="143"/>
      <c r="C149" s="145">
        <f>C148-C146</f>
        <v>0</v>
      </c>
      <c r="D149" s="145">
        <f>D148-D146</f>
        <v>0</v>
      </c>
      <c r="E149" s="146"/>
      <c r="F149" s="147">
        <f>F146-F148</f>
        <v>0</v>
      </c>
      <c r="G149" s="148">
        <f>G146-G148</f>
        <v>0</v>
      </c>
      <c r="H149" s="148"/>
      <c r="I149" s="148"/>
      <c r="J149" s="149">
        <f>J146-J148</f>
        <v>0</v>
      </c>
      <c r="K149" s="149">
        <f>K146-K148</f>
        <v>0</v>
      </c>
      <c r="L149" s="149">
        <f>L146-L148</f>
        <v>0</v>
      </c>
      <c r="M149" s="149">
        <f>M146-M148</f>
        <v>0</v>
      </c>
      <c r="N149" s="149">
        <f>N146-N148</f>
        <v>0</v>
      </c>
      <c r="O149" s="149"/>
    </row>
    <row r="150" spans="1:15" ht="12.75">
      <c r="A150" s="186" t="s">
        <v>276</v>
      </c>
      <c r="B150" s="186"/>
      <c r="C150" s="186"/>
      <c r="D150" s="150"/>
      <c r="E150" s="151"/>
      <c r="F150" s="150"/>
      <c r="G150" s="81"/>
      <c r="H150" s="82"/>
      <c r="I150" s="82"/>
      <c r="J150" s="82"/>
      <c r="K150" s="86"/>
      <c r="L150" s="82"/>
      <c r="M150" s="86"/>
      <c r="N150" s="85"/>
      <c r="O150" s="86"/>
    </row>
    <row r="151" spans="1:15" ht="12.75">
      <c r="A151" s="186" t="s">
        <v>277</v>
      </c>
      <c r="B151" s="186"/>
      <c r="C151" s="186"/>
      <c r="D151" s="152"/>
      <c r="E151" s="187" t="s">
        <v>278</v>
      </c>
      <c r="F151" s="187"/>
      <c r="G151" s="81"/>
      <c r="H151" s="82"/>
      <c r="I151" s="82"/>
      <c r="J151" s="82"/>
      <c r="K151" s="83"/>
      <c r="L151" s="84"/>
      <c r="M151" s="83"/>
      <c r="N151" s="85"/>
      <c r="O151" s="86"/>
    </row>
    <row r="152" spans="1:15" ht="12.75">
      <c r="A152" s="153"/>
      <c r="B152" s="154"/>
      <c r="C152" s="155"/>
      <c r="D152" s="156"/>
      <c r="E152" s="157"/>
      <c r="F152" s="158"/>
      <c r="G152" s="81"/>
      <c r="H152" s="82"/>
      <c r="I152" s="82"/>
      <c r="J152" s="82"/>
      <c r="K152" s="83"/>
      <c r="L152" s="84"/>
      <c r="M152" s="83"/>
      <c r="N152" s="85"/>
      <c r="O152" s="86"/>
    </row>
    <row r="153" spans="1:15" ht="12.75">
      <c r="A153" s="186" t="s">
        <v>279</v>
      </c>
      <c r="B153" s="186"/>
      <c r="C153" s="186"/>
      <c r="D153" s="159"/>
      <c r="E153" s="187" t="s">
        <v>280</v>
      </c>
      <c r="F153" s="187"/>
      <c r="G153" s="81"/>
      <c r="H153" s="82"/>
      <c r="I153" s="82"/>
      <c r="J153" s="82"/>
      <c r="K153" s="83"/>
      <c r="L153" s="84"/>
      <c r="M153" s="83"/>
      <c r="N153" s="85"/>
      <c r="O153" s="86"/>
    </row>
    <row r="154" spans="1:15" ht="12.75">
      <c r="A154" s="153"/>
      <c r="B154" s="160"/>
      <c r="C154" s="161"/>
      <c r="D154" s="162"/>
      <c r="E154" s="157"/>
      <c r="F154" s="158"/>
      <c r="G154" s="81"/>
      <c r="H154" s="82"/>
      <c r="I154" s="82"/>
      <c r="J154" s="82"/>
      <c r="K154" s="83"/>
      <c r="L154" s="84"/>
      <c r="M154" s="83"/>
      <c r="N154" s="85"/>
      <c r="O154" s="86"/>
    </row>
    <row r="155" spans="1:15" ht="12.75">
      <c r="A155" s="186" t="s">
        <v>281</v>
      </c>
      <c r="B155" s="186"/>
      <c r="C155" s="186"/>
      <c r="D155" s="159"/>
      <c r="E155" s="187" t="s">
        <v>282</v>
      </c>
      <c r="F155" s="187"/>
      <c r="G155" s="81"/>
      <c r="H155" s="82"/>
      <c r="I155" s="82"/>
      <c r="J155" s="82"/>
      <c r="K155" s="83"/>
      <c r="L155" s="84"/>
      <c r="M155" s="83"/>
      <c r="N155" s="85"/>
      <c r="O155" s="86"/>
    </row>
    <row r="156" spans="1:15" ht="12.75">
      <c r="A156" s="163"/>
      <c r="B156" s="164"/>
      <c r="C156" s="165"/>
      <c r="D156" s="150"/>
      <c r="E156" s="166"/>
      <c r="F156" s="150"/>
      <c r="G156" s="81"/>
      <c r="H156" s="82"/>
      <c r="I156" s="82"/>
      <c r="J156" s="82"/>
      <c r="K156" s="86"/>
      <c r="L156" s="82"/>
      <c r="M156" s="86"/>
      <c r="N156" s="85" t="s">
        <v>39</v>
      </c>
      <c r="O156" s="86"/>
    </row>
    <row r="157" spans="1:14" ht="12.75">
      <c r="A157" s="167"/>
      <c r="B157" s="167"/>
      <c r="C157" s="168" t="s">
        <v>283</v>
      </c>
      <c r="D157" s="169"/>
      <c r="E157" s="170" t="s">
        <v>284</v>
      </c>
      <c r="F157" s="171"/>
      <c r="G157" s="172"/>
      <c r="K157" t="s">
        <v>285</v>
      </c>
      <c r="L157" s="173"/>
      <c r="N157" s="172"/>
    </row>
  </sheetData>
  <sheetProtection/>
  <mergeCells count="28"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M4:M5"/>
    <mergeCell ref="N4:N5"/>
    <mergeCell ref="O4:O5"/>
    <mergeCell ref="B6:O8"/>
    <mergeCell ref="A146:B146"/>
    <mergeCell ref="A150:C150"/>
    <mergeCell ref="G4:G5"/>
    <mergeCell ref="H4:H5"/>
    <mergeCell ref="I4:I5"/>
    <mergeCell ref="J4:J5"/>
    <mergeCell ref="A151:C151"/>
    <mergeCell ref="E151:F151"/>
    <mergeCell ref="A153:C153"/>
    <mergeCell ref="E153:F153"/>
    <mergeCell ref="A155:C155"/>
    <mergeCell ref="E155:F1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Челак</cp:lastModifiedBy>
  <cp:lastPrinted>2021-11-17T12:30:31Z</cp:lastPrinted>
  <dcterms:created xsi:type="dcterms:W3CDTF">2006-05-12T06:58:42Z</dcterms:created>
  <dcterms:modified xsi:type="dcterms:W3CDTF">2021-12-14T07:19:42Z</dcterms:modified>
  <cp:category/>
  <cp:version/>
  <cp:contentType/>
  <cp:contentStatus/>
</cp:coreProperties>
</file>