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3-1\Desktop\Бучельникова\Отчет консолидированный 2019\2021\"/>
    </mc:Choice>
  </mc:AlternateContent>
  <bookViews>
    <workbookView xWindow="0" yWindow="0" windowWidth="28800" windowHeight="12135" activeTab="1"/>
  </bookViews>
  <sheets>
    <sheet name="Доходы" sheetId="1" r:id="rId1"/>
    <sheet name="Расходы" sheetId="2" r:id="rId2"/>
  </sheets>
  <definedNames>
    <definedName name="_xlnm.Print_Titles" localSheetId="0">Доходы!$4:$6</definedName>
  </definedNames>
  <calcPr calcId="162913"/>
</workbook>
</file>

<file path=xl/calcChain.xml><?xml version="1.0" encoding="utf-8"?>
<calcChain xmlns="http://schemas.openxmlformats.org/spreadsheetml/2006/main">
  <c r="H136" i="2" l="1"/>
  <c r="H137" i="2"/>
  <c r="H130" i="2"/>
  <c r="H131" i="2"/>
  <c r="H132" i="2"/>
  <c r="H133" i="2"/>
  <c r="H126" i="2"/>
  <c r="H127" i="2"/>
  <c r="H128" i="2"/>
  <c r="H129" i="2"/>
  <c r="H125" i="2"/>
  <c r="L149" i="2"/>
  <c r="L145" i="2"/>
  <c r="N145" i="2" s="1"/>
  <c r="I145" i="2"/>
  <c r="K145" i="2" s="1"/>
  <c r="E145" i="2"/>
  <c r="L144" i="2"/>
  <c r="N144" i="2" s="1"/>
  <c r="I144" i="2"/>
  <c r="K144" i="2" s="1"/>
  <c r="E144" i="2"/>
  <c r="L143" i="2"/>
  <c r="L142" i="2" s="1"/>
  <c r="I143" i="2"/>
  <c r="K143" i="2" s="1"/>
  <c r="E143" i="2"/>
  <c r="M142" i="2"/>
  <c r="J142" i="2"/>
  <c r="G142" i="2"/>
  <c r="F142" i="2"/>
  <c r="D142" i="2"/>
  <c r="E142" i="2" s="1"/>
  <c r="C142" i="2"/>
  <c r="N141" i="2"/>
  <c r="N140" i="2" s="1"/>
  <c r="L141" i="2"/>
  <c r="I141" i="2"/>
  <c r="E141" i="2"/>
  <c r="E140" i="2" s="1"/>
  <c r="M140" i="2"/>
  <c r="L140" i="2"/>
  <c r="J140" i="2"/>
  <c r="H140" i="2"/>
  <c r="G140" i="2"/>
  <c r="F140" i="2"/>
  <c r="D140" i="2"/>
  <c r="C140" i="2"/>
  <c r="L139" i="2"/>
  <c r="N139" i="2" s="1"/>
  <c r="K139" i="2"/>
  <c r="K138" i="2" s="1"/>
  <c r="I139" i="2"/>
  <c r="I138" i="2" s="1"/>
  <c r="E139" i="2"/>
  <c r="M138" i="2"/>
  <c r="L138" i="2"/>
  <c r="J138" i="2"/>
  <c r="D138" i="2"/>
  <c r="E138" i="2" s="1"/>
  <c r="C138" i="2"/>
  <c r="L137" i="2"/>
  <c r="N137" i="2" s="1"/>
  <c r="I137" i="2"/>
  <c r="K137" i="2" s="1"/>
  <c r="E137" i="2"/>
  <c r="N136" i="2"/>
  <c r="L136" i="2"/>
  <c r="I136" i="2"/>
  <c r="E136" i="2"/>
  <c r="L135" i="2"/>
  <c r="N135" i="2" s="1"/>
  <c r="I135" i="2"/>
  <c r="K135" i="2" s="1"/>
  <c r="H135" i="2"/>
  <c r="E135" i="2"/>
  <c r="M134" i="2"/>
  <c r="L134" i="2"/>
  <c r="J134" i="2"/>
  <c r="G134" i="2"/>
  <c r="F134" i="2"/>
  <c r="H134" i="2" s="1"/>
  <c r="D134" i="2"/>
  <c r="E134" i="2" s="1"/>
  <c r="C134" i="2"/>
  <c r="L133" i="2"/>
  <c r="N133" i="2" s="1"/>
  <c r="K133" i="2"/>
  <c r="I133" i="2"/>
  <c r="E133" i="2"/>
  <c r="L132" i="2"/>
  <c r="N132" i="2" s="1"/>
  <c r="I132" i="2"/>
  <c r="K132" i="2" s="1"/>
  <c r="L131" i="2"/>
  <c r="N131" i="2" s="1"/>
  <c r="O131" i="2" s="1"/>
  <c r="K131" i="2"/>
  <c r="I131" i="2"/>
  <c r="E131" i="2"/>
  <c r="L130" i="2"/>
  <c r="N130" i="2" s="1"/>
  <c r="K130" i="2"/>
  <c r="I130" i="2"/>
  <c r="E130" i="2"/>
  <c r="L129" i="2"/>
  <c r="N129" i="2" s="1"/>
  <c r="O129" i="2" s="1"/>
  <c r="K129" i="2"/>
  <c r="I129" i="2"/>
  <c r="E129" i="2"/>
  <c r="N128" i="2"/>
  <c r="L128" i="2"/>
  <c r="I128" i="2"/>
  <c r="K128" i="2" s="1"/>
  <c r="E128" i="2"/>
  <c r="L127" i="2"/>
  <c r="N127" i="2" s="1"/>
  <c r="K127" i="2"/>
  <c r="I127" i="2"/>
  <c r="L126" i="2"/>
  <c r="N126" i="2" s="1"/>
  <c r="K126" i="2"/>
  <c r="I126" i="2"/>
  <c r="E126" i="2"/>
  <c r="L125" i="2"/>
  <c r="N125" i="2" s="1"/>
  <c r="I125" i="2"/>
  <c r="K125" i="2" s="1"/>
  <c r="E125" i="2"/>
  <c r="L124" i="2"/>
  <c r="L123" i="2" s="1"/>
  <c r="K124" i="2"/>
  <c r="I124" i="2"/>
  <c r="H124" i="2"/>
  <c r="E124" i="2"/>
  <c r="M123" i="2"/>
  <c r="J123" i="2"/>
  <c r="H123" i="2"/>
  <c r="G123" i="2"/>
  <c r="F123" i="2"/>
  <c r="D123" i="2"/>
  <c r="C123" i="2"/>
  <c r="N122" i="2"/>
  <c r="L122" i="2"/>
  <c r="I122" i="2"/>
  <c r="K122" i="2" s="1"/>
  <c r="E122" i="2"/>
  <c r="E119" i="2" s="1"/>
  <c r="L121" i="2"/>
  <c r="N121" i="2" s="1"/>
  <c r="K121" i="2"/>
  <c r="I121" i="2"/>
  <c r="E121" i="2"/>
  <c r="L120" i="2"/>
  <c r="L119" i="2" s="1"/>
  <c r="K120" i="2"/>
  <c r="I120" i="2"/>
  <c r="I119" i="2" s="1"/>
  <c r="H120" i="2"/>
  <c r="E120" i="2"/>
  <c r="M119" i="2"/>
  <c r="J119" i="2"/>
  <c r="G119" i="2"/>
  <c r="F119" i="2"/>
  <c r="D119" i="2"/>
  <c r="C119" i="2"/>
  <c r="L118" i="2"/>
  <c r="N118" i="2" s="1"/>
  <c r="K118" i="2"/>
  <c r="I118" i="2"/>
  <c r="H118" i="2"/>
  <c r="E118" i="2"/>
  <c r="N117" i="2"/>
  <c r="L117" i="2"/>
  <c r="I117" i="2"/>
  <c r="K117" i="2" s="1"/>
  <c r="H117" i="2"/>
  <c r="E117" i="2"/>
  <c r="N116" i="2"/>
  <c r="O116" i="2" s="1"/>
  <c r="L116" i="2"/>
  <c r="I116" i="2"/>
  <c r="K116" i="2" s="1"/>
  <c r="H116" i="2"/>
  <c r="E116" i="2"/>
  <c r="G115" i="2"/>
  <c r="F115" i="2"/>
  <c r="F114" i="2" s="1"/>
  <c r="D115" i="2"/>
  <c r="E115" i="2" s="1"/>
  <c r="C115" i="2"/>
  <c r="M114" i="2"/>
  <c r="J114" i="2"/>
  <c r="L113" i="2"/>
  <c r="N113" i="2" s="1"/>
  <c r="O113" i="2" s="1"/>
  <c r="K113" i="2"/>
  <c r="I113" i="2"/>
  <c r="E113" i="2"/>
  <c r="O112" i="2"/>
  <c r="N112" i="2"/>
  <c r="L112" i="2"/>
  <c r="I112" i="2"/>
  <c r="K112" i="2" s="1"/>
  <c r="E112" i="2"/>
  <c r="N111" i="2"/>
  <c r="L111" i="2"/>
  <c r="I111" i="2"/>
  <c r="K111" i="2" s="1"/>
  <c r="E111" i="2"/>
  <c r="L110" i="2"/>
  <c r="N110" i="2" s="1"/>
  <c r="I110" i="2"/>
  <c r="K110" i="2" s="1"/>
  <c r="N109" i="2"/>
  <c r="L109" i="2"/>
  <c r="I109" i="2"/>
  <c r="K109" i="2" s="1"/>
  <c r="O109" i="2" s="1"/>
  <c r="E109" i="2"/>
  <c r="L108" i="2"/>
  <c r="N108" i="2" s="1"/>
  <c r="I108" i="2"/>
  <c r="K108" i="2" s="1"/>
  <c r="E108" i="2"/>
  <c r="N107" i="2"/>
  <c r="L107" i="2"/>
  <c r="I107" i="2"/>
  <c r="K107" i="2" s="1"/>
  <c r="O107" i="2" s="1"/>
  <c r="E107" i="2"/>
  <c r="D106" i="2"/>
  <c r="C106" i="2"/>
  <c r="I106" i="2" s="1"/>
  <c r="K106" i="2" s="1"/>
  <c r="L105" i="2"/>
  <c r="K105" i="2"/>
  <c r="I105" i="2"/>
  <c r="E105" i="2"/>
  <c r="D104" i="2"/>
  <c r="L104" i="2" s="1"/>
  <c r="N104" i="2" s="1"/>
  <c r="C104" i="2"/>
  <c r="C103" i="2" s="1"/>
  <c r="M103" i="2"/>
  <c r="J103" i="2"/>
  <c r="G103" i="2"/>
  <c r="F103" i="2"/>
  <c r="L102" i="2"/>
  <c r="L101" i="2" s="1"/>
  <c r="I102" i="2"/>
  <c r="I101" i="2" s="1"/>
  <c r="H102" i="2"/>
  <c r="H101" i="2" s="1"/>
  <c r="E102" i="2"/>
  <c r="M101" i="2"/>
  <c r="J101" i="2"/>
  <c r="G101" i="2"/>
  <c r="F101" i="2"/>
  <c r="D101" i="2"/>
  <c r="C101" i="2"/>
  <c r="N100" i="2"/>
  <c r="L100" i="2"/>
  <c r="K100" i="2"/>
  <c r="I100" i="2"/>
  <c r="E100" i="2"/>
  <c r="L99" i="2"/>
  <c r="N99" i="2" s="1"/>
  <c r="O99" i="2" s="1"/>
  <c r="K99" i="2"/>
  <c r="I99" i="2"/>
  <c r="H99" i="2"/>
  <c r="N98" i="2"/>
  <c r="L98" i="2"/>
  <c r="I98" i="2"/>
  <c r="K98" i="2" s="1"/>
  <c r="L97" i="2"/>
  <c r="N97" i="2" s="1"/>
  <c r="K97" i="2"/>
  <c r="I97" i="2"/>
  <c r="L96" i="2"/>
  <c r="N96" i="2" s="1"/>
  <c r="O96" i="2" s="1"/>
  <c r="K96" i="2"/>
  <c r="I96" i="2"/>
  <c r="N95" i="2"/>
  <c r="O95" i="2" s="1"/>
  <c r="L95" i="2"/>
  <c r="I95" i="2"/>
  <c r="K95" i="2" s="1"/>
  <c r="H95" i="2"/>
  <c r="E95" i="2"/>
  <c r="N94" i="2"/>
  <c r="L94" i="2"/>
  <c r="I94" i="2"/>
  <c r="K94" i="2" s="1"/>
  <c r="H94" i="2"/>
  <c r="L93" i="2"/>
  <c r="N93" i="2" s="1"/>
  <c r="K93" i="2"/>
  <c r="I93" i="2"/>
  <c r="H93" i="2"/>
  <c r="E93" i="2"/>
  <c r="N92" i="2"/>
  <c r="L92" i="2"/>
  <c r="K92" i="2"/>
  <c r="I92" i="2"/>
  <c r="H92" i="2"/>
  <c r="N91" i="2"/>
  <c r="L91" i="2"/>
  <c r="I91" i="2"/>
  <c r="K91" i="2" s="1"/>
  <c r="O91" i="2" s="1"/>
  <c r="H91" i="2"/>
  <c r="E91" i="2"/>
  <c r="N90" i="2"/>
  <c r="O90" i="2" s="1"/>
  <c r="L90" i="2"/>
  <c r="I90" i="2"/>
  <c r="K90" i="2" s="1"/>
  <c r="H90" i="2"/>
  <c r="E90" i="2"/>
  <c r="L89" i="2"/>
  <c r="N89" i="2" s="1"/>
  <c r="I89" i="2"/>
  <c r="K89" i="2" s="1"/>
  <c r="E89" i="2"/>
  <c r="N88" i="2"/>
  <c r="L88" i="2"/>
  <c r="I88" i="2"/>
  <c r="K88" i="2" s="1"/>
  <c r="E88" i="2"/>
  <c r="L87" i="2"/>
  <c r="N87" i="2" s="1"/>
  <c r="K87" i="2"/>
  <c r="I87" i="2"/>
  <c r="H87" i="2"/>
  <c r="E87" i="2"/>
  <c r="N86" i="2"/>
  <c r="L86" i="2"/>
  <c r="F86" i="2"/>
  <c r="H86" i="2" s="1"/>
  <c r="C86" i="2"/>
  <c r="E86" i="2" s="1"/>
  <c r="N85" i="2"/>
  <c r="L85" i="2"/>
  <c r="I85" i="2"/>
  <c r="K85" i="2" s="1"/>
  <c r="O85" i="2" s="1"/>
  <c r="H85" i="2"/>
  <c r="E85" i="2"/>
  <c r="L84" i="2"/>
  <c r="N84" i="2" s="1"/>
  <c r="O84" i="2" s="1"/>
  <c r="I84" i="2"/>
  <c r="K84" i="2" s="1"/>
  <c r="H84" i="2"/>
  <c r="E84" i="2"/>
  <c r="N83" i="2"/>
  <c r="O83" i="2" s="1"/>
  <c r="L83" i="2"/>
  <c r="K83" i="2"/>
  <c r="I83" i="2"/>
  <c r="H83" i="2"/>
  <c r="E83" i="2"/>
  <c r="L82" i="2"/>
  <c r="N82" i="2" s="1"/>
  <c r="I82" i="2"/>
  <c r="K82" i="2" s="1"/>
  <c r="H82" i="2"/>
  <c r="E82" i="2"/>
  <c r="L81" i="2"/>
  <c r="N81" i="2" s="1"/>
  <c r="I81" i="2"/>
  <c r="K81" i="2" s="1"/>
  <c r="H81" i="2"/>
  <c r="E81" i="2"/>
  <c r="N80" i="2"/>
  <c r="O80" i="2" s="1"/>
  <c r="L80" i="2"/>
  <c r="I80" i="2"/>
  <c r="K80" i="2" s="1"/>
  <c r="H80" i="2"/>
  <c r="E80" i="2"/>
  <c r="N79" i="2"/>
  <c r="L79" i="2"/>
  <c r="I79" i="2"/>
  <c r="K79" i="2" s="1"/>
  <c r="H79" i="2"/>
  <c r="E79" i="2"/>
  <c r="L78" i="2"/>
  <c r="N78" i="2" s="1"/>
  <c r="K78" i="2"/>
  <c r="I78" i="2"/>
  <c r="H78" i="2"/>
  <c r="E78" i="2"/>
  <c r="N77" i="2"/>
  <c r="L77" i="2"/>
  <c r="I77" i="2"/>
  <c r="K77" i="2" s="1"/>
  <c r="E77" i="2"/>
  <c r="N76" i="2"/>
  <c r="L76" i="2"/>
  <c r="I76" i="2"/>
  <c r="K76" i="2" s="1"/>
  <c r="H76" i="2"/>
  <c r="E76" i="2"/>
  <c r="N75" i="2"/>
  <c r="L75" i="2"/>
  <c r="I75" i="2"/>
  <c r="K75" i="2" s="1"/>
  <c r="H75" i="2"/>
  <c r="E75" i="2"/>
  <c r="L74" i="2"/>
  <c r="N74" i="2" s="1"/>
  <c r="I74" i="2"/>
  <c r="K74" i="2" s="1"/>
  <c r="H74" i="2"/>
  <c r="E74" i="2"/>
  <c r="L73" i="2"/>
  <c r="N73" i="2" s="1"/>
  <c r="K73" i="2"/>
  <c r="I73" i="2"/>
  <c r="H73" i="2"/>
  <c r="E73" i="2"/>
  <c r="N72" i="2"/>
  <c r="L72" i="2"/>
  <c r="I72" i="2"/>
  <c r="K72" i="2" s="1"/>
  <c r="H72" i="2"/>
  <c r="E72" i="2"/>
  <c r="N71" i="2"/>
  <c r="O71" i="2" s="1"/>
  <c r="L71" i="2"/>
  <c r="I71" i="2"/>
  <c r="K71" i="2" s="1"/>
  <c r="H71" i="2"/>
  <c r="E71" i="2"/>
  <c r="N70" i="2"/>
  <c r="L70" i="2"/>
  <c r="K70" i="2"/>
  <c r="I70" i="2"/>
  <c r="H70" i="2"/>
  <c r="E70" i="2"/>
  <c r="L69" i="2"/>
  <c r="N69" i="2" s="1"/>
  <c r="K69" i="2"/>
  <c r="I69" i="2"/>
  <c r="H69" i="2"/>
  <c r="E69" i="2"/>
  <c r="N68" i="2"/>
  <c r="L68" i="2"/>
  <c r="H68" i="2"/>
  <c r="C68" i="2"/>
  <c r="N67" i="2"/>
  <c r="L67" i="2"/>
  <c r="I67" i="2"/>
  <c r="K67" i="2" s="1"/>
  <c r="O67" i="2" s="1"/>
  <c r="H67" i="2"/>
  <c r="L66" i="2"/>
  <c r="N66" i="2" s="1"/>
  <c r="I66" i="2"/>
  <c r="K66" i="2" s="1"/>
  <c r="E66" i="2"/>
  <c r="L65" i="2"/>
  <c r="N65" i="2" s="1"/>
  <c r="I65" i="2"/>
  <c r="K65" i="2" s="1"/>
  <c r="E65" i="2"/>
  <c r="L64" i="2"/>
  <c r="N64" i="2" s="1"/>
  <c r="O64" i="2" s="1"/>
  <c r="I64" i="2"/>
  <c r="K64" i="2" s="1"/>
  <c r="E64" i="2"/>
  <c r="L63" i="2"/>
  <c r="N63" i="2" s="1"/>
  <c r="K63" i="2"/>
  <c r="I63" i="2"/>
  <c r="E63" i="2"/>
  <c r="L62" i="2"/>
  <c r="N62" i="2" s="1"/>
  <c r="K62" i="2"/>
  <c r="I62" i="2"/>
  <c r="E62" i="2"/>
  <c r="L61" i="2"/>
  <c r="N61" i="2" s="1"/>
  <c r="K61" i="2"/>
  <c r="I61" i="2"/>
  <c r="E61" i="2"/>
  <c r="L60" i="2"/>
  <c r="N60" i="2" s="1"/>
  <c r="I60" i="2"/>
  <c r="K60" i="2" s="1"/>
  <c r="E60" i="2"/>
  <c r="L59" i="2"/>
  <c r="N59" i="2" s="1"/>
  <c r="O59" i="2" s="1"/>
  <c r="K59" i="2"/>
  <c r="I59" i="2"/>
  <c r="E59" i="2"/>
  <c r="M58" i="2"/>
  <c r="J58" i="2"/>
  <c r="G58" i="2"/>
  <c r="F58" i="2"/>
  <c r="D58" i="2"/>
  <c r="L57" i="2"/>
  <c r="N57" i="2" s="1"/>
  <c r="I57" i="2"/>
  <c r="K57" i="2" s="1"/>
  <c r="H57" i="2"/>
  <c r="L56" i="2"/>
  <c r="N56" i="2" s="1"/>
  <c r="O56" i="2" s="1"/>
  <c r="I56" i="2"/>
  <c r="K56" i="2" s="1"/>
  <c r="H56" i="2"/>
  <c r="L55" i="2"/>
  <c r="N55" i="2" s="1"/>
  <c r="I55" i="2"/>
  <c r="K55" i="2" s="1"/>
  <c r="E55" i="2"/>
  <c r="L54" i="2"/>
  <c r="N54" i="2" s="1"/>
  <c r="O54" i="2" s="1"/>
  <c r="I54" i="2"/>
  <c r="K54" i="2" s="1"/>
  <c r="H54" i="2"/>
  <c r="E54" i="2"/>
  <c r="L53" i="2"/>
  <c r="N53" i="2" s="1"/>
  <c r="I53" i="2"/>
  <c r="K53" i="2" s="1"/>
  <c r="H53" i="2"/>
  <c r="E53" i="2"/>
  <c r="L52" i="2"/>
  <c r="N52" i="2" s="1"/>
  <c r="I52" i="2"/>
  <c r="K52" i="2" s="1"/>
  <c r="H52" i="2"/>
  <c r="E52" i="2"/>
  <c r="H51" i="2"/>
  <c r="D51" i="2"/>
  <c r="D26" i="2" s="1"/>
  <c r="C51" i="2"/>
  <c r="I51" i="2" s="1"/>
  <c r="K51" i="2" s="1"/>
  <c r="L50" i="2"/>
  <c r="N50" i="2" s="1"/>
  <c r="I50" i="2"/>
  <c r="K50" i="2" s="1"/>
  <c r="H50" i="2"/>
  <c r="E50" i="2"/>
  <c r="L49" i="2"/>
  <c r="N49" i="2" s="1"/>
  <c r="K49" i="2"/>
  <c r="I49" i="2"/>
  <c r="H49" i="2"/>
  <c r="E49" i="2"/>
  <c r="L48" i="2"/>
  <c r="N48" i="2" s="1"/>
  <c r="O48" i="2" s="1"/>
  <c r="I48" i="2"/>
  <c r="K48" i="2" s="1"/>
  <c r="H48" i="2"/>
  <c r="E48" i="2"/>
  <c r="L47" i="2"/>
  <c r="N47" i="2" s="1"/>
  <c r="K47" i="2"/>
  <c r="I47" i="2"/>
  <c r="H47" i="2"/>
  <c r="E47" i="2"/>
  <c r="L46" i="2"/>
  <c r="N46" i="2" s="1"/>
  <c r="O46" i="2" s="1"/>
  <c r="I46" i="2"/>
  <c r="K46" i="2" s="1"/>
  <c r="H46" i="2"/>
  <c r="E46" i="2"/>
  <c r="N45" i="2"/>
  <c r="L45" i="2"/>
  <c r="I45" i="2"/>
  <c r="K45" i="2" s="1"/>
  <c r="H45" i="2"/>
  <c r="L44" i="2"/>
  <c r="N44" i="2" s="1"/>
  <c r="O44" i="2" s="1"/>
  <c r="I44" i="2"/>
  <c r="K44" i="2" s="1"/>
  <c r="H44" i="2"/>
  <c r="L43" i="2"/>
  <c r="N43" i="2" s="1"/>
  <c r="O43" i="2" s="1"/>
  <c r="I43" i="2"/>
  <c r="K43" i="2" s="1"/>
  <c r="H43" i="2"/>
  <c r="L42" i="2"/>
  <c r="N42" i="2" s="1"/>
  <c r="I42" i="2"/>
  <c r="K42" i="2" s="1"/>
  <c r="H42" i="2"/>
  <c r="L41" i="2"/>
  <c r="N41" i="2" s="1"/>
  <c r="I41" i="2"/>
  <c r="K41" i="2" s="1"/>
  <c r="H41" i="2"/>
  <c r="L40" i="2"/>
  <c r="N40" i="2" s="1"/>
  <c r="O40" i="2" s="1"/>
  <c r="I40" i="2"/>
  <c r="K40" i="2" s="1"/>
  <c r="H40" i="2"/>
  <c r="E40" i="2"/>
  <c r="L39" i="2"/>
  <c r="N39" i="2" s="1"/>
  <c r="I39" i="2"/>
  <c r="K39" i="2" s="1"/>
  <c r="H39" i="2"/>
  <c r="N38" i="2"/>
  <c r="L38" i="2"/>
  <c r="I38" i="2"/>
  <c r="K38" i="2" s="1"/>
  <c r="H38" i="2"/>
  <c r="E38" i="2"/>
  <c r="L37" i="2"/>
  <c r="N37" i="2" s="1"/>
  <c r="O37" i="2" s="1"/>
  <c r="I37" i="2"/>
  <c r="K37" i="2" s="1"/>
  <c r="H37" i="2"/>
  <c r="E37" i="2"/>
  <c r="N36" i="2"/>
  <c r="L36" i="2"/>
  <c r="K36" i="2"/>
  <c r="I36" i="2"/>
  <c r="H36" i="2"/>
  <c r="E36" i="2"/>
  <c r="L35" i="2"/>
  <c r="N35" i="2" s="1"/>
  <c r="O35" i="2" s="1"/>
  <c r="K35" i="2"/>
  <c r="I35" i="2"/>
  <c r="H35" i="2"/>
  <c r="E35" i="2"/>
  <c r="N34" i="2"/>
  <c r="L34" i="2"/>
  <c r="I34" i="2"/>
  <c r="K34" i="2" s="1"/>
  <c r="H34" i="2"/>
  <c r="E34" i="2"/>
  <c r="L33" i="2"/>
  <c r="N33" i="2" s="1"/>
  <c r="I33" i="2"/>
  <c r="K33" i="2" s="1"/>
  <c r="L32" i="2"/>
  <c r="N32" i="2" s="1"/>
  <c r="I32" i="2"/>
  <c r="K32" i="2" s="1"/>
  <c r="N31" i="2"/>
  <c r="O31" i="2" s="1"/>
  <c r="L31" i="2"/>
  <c r="I31" i="2"/>
  <c r="K31" i="2" s="1"/>
  <c r="E31" i="2"/>
  <c r="L30" i="2"/>
  <c r="N30" i="2" s="1"/>
  <c r="I30" i="2"/>
  <c r="K30" i="2" s="1"/>
  <c r="H30" i="2"/>
  <c r="E30" i="2"/>
  <c r="N29" i="2"/>
  <c r="L29" i="2"/>
  <c r="I29" i="2"/>
  <c r="K29" i="2" s="1"/>
  <c r="E29" i="2"/>
  <c r="N28" i="2"/>
  <c r="O28" i="2" s="1"/>
  <c r="L28" i="2"/>
  <c r="K28" i="2"/>
  <c r="I28" i="2"/>
  <c r="H28" i="2"/>
  <c r="E28" i="2"/>
  <c r="L27" i="2"/>
  <c r="N27" i="2" s="1"/>
  <c r="I27" i="2"/>
  <c r="K27" i="2" s="1"/>
  <c r="H27" i="2"/>
  <c r="E27" i="2"/>
  <c r="M26" i="2"/>
  <c r="J26" i="2"/>
  <c r="G26" i="2"/>
  <c r="H26" i="2" s="1"/>
  <c r="F26" i="2"/>
  <c r="C26" i="2"/>
  <c r="L25" i="2"/>
  <c r="N25" i="2" s="1"/>
  <c r="I25" i="2"/>
  <c r="K25" i="2" s="1"/>
  <c r="H25" i="2"/>
  <c r="E25" i="2"/>
  <c r="N24" i="2"/>
  <c r="L24" i="2"/>
  <c r="I24" i="2"/>
  <c r="K24" i="2" s="1"/>
  <c r="H24" i="2"/>
  <c r="E24" i="2"/>
  <c r="L23" i="2"/>
  <c r="N23" i="2" s="1"/>
  <c r="I23" i="2"/>
  <c r="K23" i="2" s="1"/>
  <c r="H23" i="2"/>
  <c r="E23" i="2"/>
  <c r="L22" i="2"/>
  <c r="N22" i="2" s="1"/>
  <c r="K22" i="2"/>
  <c r="I22" i="2"/>
  <c r="H22" i="2"/>
  <c r="E22" i="2"/>
  <c r="M21" i="2"/>
  <c r="J21" i="2"/>
  <c r="G21" i="2"/>
  <c r="F21" i="2"/>
  <c r="D21" i="2"/>
  <c r="E21" i="2" s="1"/>
  <c r="C21" i="2"/>
  <c r="L20" i="2"/>
  <c r="N20" i="2" s="1"/>
  <c r="K20" i="2"/>
  <c r="K19" i="2" s="1"/>
  <c r="I20" i="2"/>
  <c r="I19" i="2" s="1"/>
  <c r="H20" i="2"/>
  <c r="E20" i="2"/>
  <c r="M19" i="2"/>
  <c r="L19" i="2"/>
  <c r="J19" i="2"/>
  <c r="H19" i="2"/>
  <c r="G19" i="2"/>
  <c r="F19" i="2"/>
  <c r="E19" i="2"/>
  <c r="D19" i="2"/>
  <c r="C19" i="2"/>
  <c r="L18" i="2"/>
  <c r="N18" i="2" s="1"/>
  <c r="I18" i="2"/>
  <c r="K18" i="2" s="1"/>
  <c r="H18" i="2"/>
  <c r="E18" i="2"/>
  <c r="L17" i="2"/>
  <c r="N17" i="2" s="1"/>
  <c r="I17" i="2"/>
  <c r="K17" i="2" s="1"/>
  <c r="O17" i="2" s="1"/>
  <c r="H17" i="2"/>
  <c r="E17" i="2"/>
  <c r="L16" i="2"/>
  <c r="N16" i="2" s="1"/>
  <c r="O16" i="2" s="1"/>
  <c r="I16" i="2"/>
  <c r="K16" i="2" s="1"/>
  <c r="H16" i="2"/>
  <c r="L15" i="2"/>
  <c r="N15" i="2" s="1"/>
  <c r="O15" i="2" s="1"/>
  <c r="K15" i="2"/>
  <c r="I15" i="2"/>
  <c r="E15" i="2"/>
  <c r="N14" i="2"/>
  <c r="L14" i="2"/>
  <c r="I14" i="2"/>
  <c r="K14" i="2" s="1"/>
  <c r="E14" i="2"/>
  <c r="L13" i="2"/>
  <c r="N13" i="2" s="1"/>
  <c r="I13" i="2"/>
  <c r="K13" i="2" s="1"/>
  <c r="H13" i="2"/>
  <c r="E13" i="2"/>
  <c r="L12" i="2"/>
  <c r="N12" i="2" s="1"/>
  <c r="I12" i="2"/>
  <c r="K12" i="2" s="1"/>
  <c r="E12" i="2"/>
  <c r="L11" i="2"/>
  <c r="I11" i="2"/>
  <c r="K11" i="2" s="1"/>
  <c r="H11" i="2"/>
  <c r="E11" i="2"/>
  <c r="M10" i="2"/>
  <c r="J10" i="2"/>
  <c r="G10" i="2"/>
  <c r="F10" i="2"/>
  <c r="D10" i="2"/>
  <c r="E10" i="2" s="1"/>
  <c r="C10" i="2"/>
  <c r="K142" i="2" l="1"/>
  <c r="L10" i="2"/>
  <c r="O13" i="2"/>
  <c r="O24" i="2"/>
  <c r="O30" i="2"/>
  <c r="O39" i="2"/>
  <c r="O49" i="2"/>
  <c r="O53" i="2"/>
  <c r="L58" i="2"/>
  <c r="O60" i="2"/>
  <c r="O79" i="2"/>
  <c r="O81" i="2"/>
  <c r="O94" i="2"/>
  <c r="O111" i="2"/>
  <c r="O122" i="2"/>
  <c r="O130" i="2"/>
  <c r="O132" i="2"/>
  <c r="O14" i="2"/>
  <c r="O87" i="2"/>
  <c r="O93" i="2"/>
  <c r="I10" i="2"/>
  <c r="O23" i="2"/>
  <c r="O34" i="2"/>
  <c r="O42" i="2"/>
  <c r="O55" i="2"/>
  <c r="O98" i="2"/>
  <c r="E101" i="2"/>
  <c r="N102" i="2"/>
  <c r="N101" i="2" s="1"/>
  <c r="E123" i="2"/>
  <c r="N124" i="2"/>
  <c r="O126" i="2"/>
  <c r="O133" i="2"/>
  <c r="O45" i="2"/>
  <c r="I142" i="2"/>
  <c r="J146" i="2"/>
  <c r="J149" i="2" s="1"/>
  <c r="O18" i="2"/>
  <c r="H21" i="2"/>
  <c r="O36" i="2"/>
  <c r="O50" i="2"/>
  <c r="O57" i="2"/>
  <c r="O66" i="2"/>
  <c r="O70" i="2"/>
  <c r="O72" i="2"/>
  <c r="O74" i="2"/>
  <c r="I86" i="2"/>
  <c r="K86" i="2" s="1"/>
  <c r="O86" i="2" s="1"/>
  <c r="O100" i="2"/>
  <c r="D103" i="2"/>
  <c r="E103" i="2" s="1"/>
  <c r="O108" i="2"/>
  <c r="O117" i="2"/>
  <c r="O128" i="2"/>
  <c r="O137" i="2"/>
  <c r="O22" i="2"/>
  <c r="N21" i="2"/>
  <c r="O12" i="2"/>
  <c r="K26" i="2"/>
  <c r="O41" i="2"/>
  <c r="O25" i="2"/>
  <c r="O38" i="2"/>
  <c r="K21" i="2"/>
  <c r="O29" i="2"/>
  <c r="O20" i="2"/>
  <c r="N19" i="2"/>
  <c r="O19" i="2" s="1"/>
  <c r="O52" i="2"/>
  <c r="E68" i="2"/>
  <c r="C58" i="2"/>
  <c r="I58" i="2" s="1"/>
  <c r="K119" i="2"/>
  <c r="O121" i="2"/>
  <c r="K136" i="2"/>
  <c r="I134" i="2"/>
  <c r="N138" i="2"/>
  <c r="O138" i="2" s="1"/>
  <c r="O139" i="2"/>
  <c r="F146" i="2"/>
  <c r="F149" i="2" s="1"/>
  <c r="N11" i="2"/>
  <c r="H58" i="2"/>
  <c r="O78" i="2"/>
  <c r="O82" i="2"/>
  <c r="E106" i="2"/>
  <c r="D114" i="2"/>
  <c r="D146" i="2" s="1"/>
  <c r="N120" i="2"/>
  <c r="O124" i="2"/>
  <c r="N123" i="2"/>
  <c r="L21" i="2"/>
  <c r="O27" i="2"/>
  <c r="O47" i="2"/>
  <c r="N58" i="2"/>
  <c r="I68" i="2"/>
  <c r="K68" i="2" s="1"/>
  <c r="O68" i="2" s="1"/>
  <c r="K102" i="2"/>
  <c r="E104" i="2"/>
  <c r="I104" i="2"/>
  <c r="N105" i="2"/>
  <c r="O105" i="2" s="1"/>
  <c r="L106" i="2"/>
  <c r="N106" i="2" s="1"/>
  <c r="O106" i="2" s="1"/>
  <c r="G114" i="2"/>
  <c r="H114" i="2" s="1"/>
  <c r="H115" i="2"/>
  <c r="O135" i="2"/>
  <c r="N134" i="2"/>
  <c r="N143" i="2"/>
  <c r="N142" i="2" s="1"/>
  <c r="H10" i="2"/>
  <c r="M146" i="2"/>
  <c r="M149" i="2" s="1"/>
  <c r="K10" i="2"/>
  <c r="I21" i="2"/>
  <c r="E26" i="2"/>
  <c r="I26" i="2"/>
  <c r="L51" i="2"/>
  <c r="N51" i="2" s="1"/>
  <c r="O51" i="2" s="1"/>
  <c r="E51" i="2"/>
  <c r="E58" i="2"/>
  <c r="O75" i="2"/>
  <c r="L115" i="2"/>
  <c r="K123" i="2"/>
  <c r="O125" i="2"/>
  <c r="K141" i="2"/>
  <c r="K140" i="2" s="1"/>
  <c r="O140" i="2" s="1"/>
  <c r="I140" i="2"/>
  <c r="O65" i="2"/>
  <c r="O69" i="2"/>
  <c r="O73" i="2"/>
  <c r="O97" i="2"/>
  <c r="C114" i="2"/>
  <c r="I115" i="2"/>
  <c r="O118" i="2"/>
  <c r="I123" i="2"/>
  <c r="O123" i="2" l="1"/>
  <c r="L26" i="2"/>
  <c r="O141" i="2"/>
  <c r="D149" i="2"/>
  <c r="K101" i="2"/>
  <c r="O101" i="2" s="1"/>
  <c r="O102" i="2"/>
  <c r="L114" i="2"/>
  <c r="N115" i="2"/>
  <c r="O120" i="2"/>
  <c r="N119" i="2"/>
  <c r="O119" i="2" s="1"/>
  <c r="K134" i="2"/>
  <c r="O134" i="2" s="1"/>
  <c r="O136" i="2"/>
  <c r="L103" i="2"/>
  <c r="N26" i="2"/>
  <c r="O26" i="2" s="1"/>
  <c r="G146" i="2"/>
  <c r="O21" i="2"/>
  <c r="O11" i="2"/>
  <c r="N10" i="2"/>
  <c r="O10" i="2" s="1"/>
  <c r="K115" i="2"/>
  <c r="K114" i="2" s="1"/>
  <c r="I114" i="2"/>
  <c r="N103" i="2"/>
  <c r="C146" i="2"/>
  <c r="C149" i="2" s="1"/>
  <c r="I103" i="2"/>
  <c r="K104" i="2"/>
  <c r="E114" i="2"/>
  <c r="K58" i="2"/>
  <c r="O58" i="2" s="1"/>
  <c r="O115" i="2" l="1"/>
  <c r="N114" i="2"/>
  <c r="G149" i="2"/>
  <c r="H146" i="2"/>
  <c r="E146" i="2"/>
  <c r="K103" i="2"/>
  <c r="K146" i="2" s="1"/>
  <c r="K149" i="2" s="1"/>
  <c r="O104" i="2"/>
  <c r="O103" i="2" l="1"/>
  <c r="O114" i="2"/>
  <c r="N146" i="2"/>
  <c r="N149" i="2" l="1"/>
  <c r="O146" i="2"/>
  <c r="E225" i="1" l="1"/>
  <c r="F233" i="1"/>
  <c r="F232" i="1" s="1"/>
  <c r="E233" i="1"/>
  <c r="E232" i="1" s="1"/>
  <c r="F185" i="1"/>
  <c r="G193" i="1"/>
  <c r="E161" i="1"/>
  <c r="E165" i="1" s="1"/>
  <c r="F99" i="1"/>
  <c r="E40" i="1"/>
  <c r="E22" i="1"/>
  <c r="E27" i="1" s="1"/>
  <c r="E234" i="1"/>
  <c r="G234" i="1" s="1"/>
  <c r="F236" i="1"/>
  <c r="F234" i="1"/>
  <c r="E219" i="1"/>
  <c r="G219" i="1" s="1"/>
  <c r="E220" i="1"/>
  <c r="G220" i="1" s="1"/>
  <c r="E221" i="1"/>
  <c r="E222" i="1"/>
  <c r="E223" i="1"/>
  <c r="E224" i="1"/>
  <c r="E226" i="1"/>
  <c r="E227" i="1"/>
  <c r="E228" i="1"/>
  <c r="E229" i="1"/>
  <c r="G229" i="1" s="1"/>
  <c r="E230" i="1"/>
  <c r="E231" i="1"/>
  <c r="E236" i="1"/>
  <c r="G236" i="1" s="1"/>
  <c r="F223" i="1"/>
  <c r="H223" i="1" s="1"/>
  <c r="F221" i="1"/>
  <c r="F220" i="1"/>
  <c r="F161" i="1"/>
  <c r="G161" i="1" s="1"/>
  <c r="F40" i="1"/>
  <c r="F231" i="1"/>
  <c r="F230" i="1"/>
  <c r="H230" i="1" s="1"/>
  <c r="F228" i="1"/>
  <c r="F227" i="1"/>
  <c r="H227" i="1" s="1"/>
  <c r="F222" i="1"/>
  <c r="F218" i="1" s="1"/>
  <c r="F219" i="1"/>
  <c r="F202" i="1"/>
  <c r="H202" i="1" s="1"/>
  <c r="F81" i="1"/>
  <c r="G81" i="1" s="1"/>
  <c r="F64" i="1"/>
  <c r="F46" i="1"/>
  <c r="F225" i="1"/>
  <c r="G225" i="1" s="1"/>
  <c r="F132" i="1"/>
  <c r="G36" i="1"/>
  <c r="F168" i="1"/>
  <c r="H168" i="1" s="1"/>
  <c r="F30" i="1"/>
  <c r="H30" i="1" s="1"/>
  <c r="G192" i="1"/>
  <c r="F150" i="1"/>
  <c r="G163" i="1"/>
  <c r="G164" i="1"/>
  <c r="G110" i="1"/>
  <c r="F115" i="1"/>
  <c r="D233" i="1"/>
  <c r="D161" i="1"/>
  <c r="G58" i="1"/>
  <c r="H55" i="1"/>
  <c r="H51" i="1"/>
  <c r="F8" i="1"/>
  <c r="H8" i="1" s="1"/>
  <c r="H20" i="1"/>
  <c r="F22" i="1"/>
  <c r="G214" i="1"/>
  <c r="G143" i="1"/>
  <c r="G53" i="1"/>
  <c r="H144" i="1"/>
  <c r="H145" i="1"/>
  <c r="G145" i="1"/>
  <c r="F142" i="1"/>
  <c r="G95" i="1"/>
  <c r="H41" i="1"/>
  <c r="F212" i="1"/>
  <c r="F215" i="1" s="1"/>
  <c r="F196" i="1"/>
  <c r="D115" i="1"/>
  <c r="D142" i="1"/>
  <c r="D147" i="1" s="1"/>
  <c r="H147" i="1" s="1"/>
  <c r="G9" i="1"/>
  <c r="G26" i="1"/>
  <c r="H9" i="1"/>
  <c r="H10" i="1"/>
  <c r="H11" i="1"/>
  <c r="H12" i="1"/>
  <c r="H13" i="1"/>
  <c r="H14" i="1"/>
  <c r="H15" i="1"/>
  <c r="H16" i="1"/>
  <c r="H17" i="1"/>
  <c r="H18" i="1"/>
  <c r="H19" i="1"/>
  <c r="H23" i="1"/>
  <c r="H31" i="1"/>
  <c r="H32" i="1"/>
  <c r="H33" i="1"/>
  <c r="H34" i="1"/>
  <c r="H35" i="1"/>
  <c r="H37" i="1"/>
  <c r="H47" i="1"/>
  <c r="H48" i="1"/>
  <c r="H49" i="1"/>
  <c r="H50" i="1"/>
  <c r="H52" i="1"/>
  <c r="H54" i="1"/>
  <c r="H58" i="1"/>
  <c r="H65" i="1"/>
  <c r="H66" i="1"/>
  <c r="H67" i="1"/>
  <c r="H68" i="1"/>
  <c r="H69" i="1"/>
  <c r="H70" i="1"/>
  <c r="H72" i="1"/>
  <c r="H76" i="1"/>
  <c r="H82" i="1"/>
  <c r="H83" i="1"/>
  <c r="H84" i="1"/>
  <c r="H85" i="1"/>
  <c r="H86" i="1"/>
  <c r="H87" i="1"/>
  <c r="H89" i="1"/>
  <c r="H92" i="1"/>
  <c r="H94" i="1"/>
  <c r="H100" i="1"/>
  <c r="H101" i="1"/>
  <c r="H102" i="1"/>
  <c r="H103" i="1"/>
  <c r="H104" i="1"/>
  <c r="H110" i="1"/>
  <c r="H116" i="1"/>
  <c r="H117" i="1"/>
  <c r="H118" i="1"/>
  <c r="H120" i="1"/>
  <c r="H121" i="1"/>
  <c r="H122" i="1"/>
  <c r="H125" i="1"/>
  <c r="H128" i="1"/>
  <c r="H133" i="1"/>
  <c r="H134" i="1"/>
  <c r="H135" i="1"/>
  <c r="H136" i="1"/>
  <c r="H137" i="1"/>
  <c r="H143" i="1"/>
  <c r="H151" i="1"/>
  <c r="H152" i="1"/>
  <c r="H153" i="1"/>
  <c r="H154" i="1"/>
  <c r="H155" i="1"/>
  <c r="H156" i="1"/>
  <c r="H162" i="1"/>
  <c r="H169" i="1"/>
  <c r="H170" i="1"/>
  <c r="H172" i="1"/>
  <c r="H173" i="1"/>
  <c r="H174" i="1"/>
  <c r="H180" i="1"/>
  <c r="H186" i="1"/>
  <c r="H187" i="1"/>
  <c r="H188" i="1"/>
  <c r="H189" i="1"/>
  <c r="H190" i="1"/>
  <c r="H191" i="1"/>
  <c r="H197" i="1"/>
  <c r="H203" i="1"/>
  <c r="H204" i="1"/>
  <c r="H205" i="1"/>
  <c r="H206" i="1"/>
  <c r="H207" i="1"/>
  <c r="H208" i="1"/>
  <c r="H209" i="1"/>
  <c r="H213" i="1"/>
  <c r="D236" i="1"/>
  <c r="D232" i="1" s="1"/>
  <c r="D234" i="1"/>
  <c r="D228" i="1"/>
  <c r="D225" i="1"/>
  <c r="D222" i="1"/>
  <c r="D231" i="1"/>
  <c r="D230" i="1"/>
  <c r="D229" i="1"/>
  <c r="D227" i="1"/>
  <c r="D226" i="1"/>
  <c r="D224" i="1"/>
  <c r="D223" i="1"/>
  <c r="D221" i="1"/>
  <c r="H221" i="1" s="1"/>
  <c r="D220" i="1"/>
  <c r="D219" i="1"/>
  <c r="H219" i="1" s="1"/>
  <c r="D212" i="1"/>
  <c r="D215" i="1" s="1"/>
  <c r="H212" i="1"/>
  <c r="D202" i="1"/>
  <c r="D196" i="1"/>
  <c r="D185" i="1"/>
  <c r="H185" i="1" s="1"/>
  <c r="D199" i="1"/>
  <c r="D179" i="1"/>
  <c r="D168" i="1"/>
  <c r="D150" i="1"/>
  <c r="H150" i="1" s="1"/>
  <c r="D132" i="1"/>
  <c r="H132" i="1" s="1"/>
  <c r="D127" i="1"/>
  <c r="D109" i="1"/>
  <c r="D112" i="1"/>
  <c r="D99" i="1"/>
  <c r="D93" i="1"/>
  <c r="D81" i="1"/>
  <c r="D96" i="1" s="1"/>
  <c r="D75" i="1"/>
  <c r="D78" i="1" s="1"/>
  <c r="H78" i="1" s="1"/>
  <c r="D64" i="1"/>
  <c r="D57" i="1"/>
  <c r="D46" i="1"/>
  <c r="H46" i="1" s="1"/>
  <c r="D40" i="1"/>
  <c r="H40" i="1" s="1"/>
  <c r="D30" i="1"/>
  <c r="D22" i="1"/>
  <c r="D8" i="1"/>
  <c r="D27" i="1" s="1"/>
  <c r="G171" i="1"/>
  <c r="G204" i="1"/>
  <c r="G187" i="1"/>
  <c r="G170" i="1"/>
  <c r="G152" i="1"/>
  <c r="G134" i="1"/>
  <c r="G117" i="1"/>
  <c r="G118" i="1"/>
  <c r="G101" i="1"/>
  <c r="G83" i="1"/>
  <c r="G66" i="1"/>
  <c r="G48" i="1"/>
  <c r="G32" i="1"/>
  <c r="F226" i="1"/>
  <c r="G92" i="1"/>
  <c r="G205" i="1"/>
  <c r="G206" i="1"/>
  <c r="G207" i="1"/>
  <c r="G211" i="1"/>
  <c r="G188" i="1"/>
  <c r="G189" i="1"/>
  <c r="G190" i="1"/>
  <c r="E196" i="1"/>
  <c r="G186" i="1"/>
  <c r="G173" i="1"/>
  <c r="G175" i="1"/>
  <c r="G176" i="1"/>
  <c r="G169" i="1"/>
  <c r="G153" i="1"/>
  <c r="G154" i="1"/>
  <c r="G155" i="1"/>
  <c r="G156" i="1"/>
  <c r="G157" i="1"/>
  <c r="G158" i="1"/>
  <c r="G159" i="1"/>
  <c r="G162" i="1"/>
  <c r="G135" i="1"/>
  <c r="G136" i="1"/>
  <c r="G137" i="1"/>
  <c r="G139" i="1"/>
  <c r="G133" i="1"/>
  <c r="G121" i="1"/>
  <c r="G122" i="1"/>
  <c r="G125" i="1"/>
  <c r="G103" i="1"/>
  <c r="G104" i="1"/>
  <c r="G105" i="1"/>
  <c r="E109" i="1"/>
  <c r="E112" i="1" s="1"/>
  <c r="G100" i="1"/>
  <c r="G85" i="1"/>
  <c r="G87" i="1"/>
  <c r="G88" i="1"/>
  <c r="G89" i="1"/>
  <c r="G90" i="1"/>
  <c r="G82" i="1"/>
  <c r="G67" i="1"/>
  <c r="G68" i="1"/>
  <c r="G69" i="1"/>
  <c r="G70" i="1"/>
  <c r="G72" i="1"/>
  <c r="G77" i="1"/>
  <c r="G65" i="1"/>
  <c r="G59" i="1"/>
  <c r="F57" i="1"/>
  <c r="G49" i="1"/>
  <c r="G50" i="1"/>
  <c r="G52" i="1"/>
  <c r="G54" i="1"/>
  <c r="G55" i="1"/>
  <c r="G41" i="1"/>
  <c r="G33" i="1"/>
  <c r="G34" i="1"/>
  <c r="G35" i="1"/>
  <c r="G37" i="1"/>
  <c r="G24" i="1"/>
  <c r="G10" i="1"/>
  <c r="G11" i="1"/>
  <c r="G12" i="1"/>
  <c r="G13" i="1"/>
  <c r="G15" i="1"/>
  <c r="G16" i="1"/>
  <c r="G17" i="1"/>
  <c r="G18" i="1"/>
  <c r="G19" i="1"/>
  <c r="G20" i="1"/>
  <c r="F127" i="1"/>
  <c r="H127" i="1"/>
  <c r="F179" i="1"/>
  <c r="G179" i="1" s="1"/>
  <c r="F182" i="1"/>
  <c r="H182" i="1" s="1"/>
  <c r="F109" i="1"/>
  <c r="F93" i="1"/>
  <c r="F75" i="1"/>
  <c r="G75" i="1" s="1"/>
  <c r="F78" i="1"/>
  <c r="G78" i="1" s="1"/>
  <c r="F229" i="1"/>
  <c r="F224" i="1"/>
  <c r="H224" i="1"/>
  <c r="A245" i="1"/>
  <c r="G120" i="1"/>
  <c r="G102" i="1"/>
  <c r="G84" i="1"/>
  <c r="G191" i="1"/>
  <c r="G174" i="1"/>
  <c r="G172" i="1"/>
  <c r="G213" i="1"/>
  <c r="E179" i="1"/>
  <c r="E182" i="1" s="1"/>
  <c r="G182" i="1" s="1"/>
  <c r="H105" i="1"/>
  <c r="G144" i="1"/>
  <c r="E142" i="1"/>
  <c r="D129" i="1"/>
  <c r="G197" i="1"/>
  <c r="G151" i="1"/>
  <c r="G25" i="1"/>
  <c r="G203" i="1"/>
  <c r="G198" i="1"/>
  <c r="G94" i="1"/>
  <c r="G76" i="1"/>
  <c r="G208" i="1"/>
  <c r="G47" i="1"/>
  <c r="G180" i="1"/>
  <c r="E46" i="1"/>
  <c r="A247" i="1"/>
  <c r="G23" i="1"/>
  <c r="G221" i="1"/>
  <c r="F112" i="1"/>
  <c r="G112" i="1" s="1"/>
  <c r="H112" i="1"/>
  <c r="G233" i="1"/>
  <c r="H22" i="1"/>
  <c r="G222" i="1"/>
  <c r="G142" i="1"/>
  <c r="H93" i="1"/>
  <c r="H57" i="1"/>
  <c r="F61" i="1"/>
  <c r="G61" i="1" s="1"/>
  <c r="F129" i="1"/>
  <c r="H129" i="1" s="1"/>
  <c r="E57" i="1"/>
  <c r="E61" i="1"/>
  <c r="H99" i="1"/>
  <c r="D61" i="1"/>
  <c r="H75" i="1"/>
  <c r="F147" i="1"/>
  <c r="G147" i="1" s="1"/>
  <c r="E75" i="1"/>
  <c r="E150" i="1"/>
  <c r="G150" i="1"/>
  <c r="H115" i="1"/>
  <c r="G227" i="1"/>
  <c r="G228" i="1"/>
  <c r="E93" i="1"/>
  <c r="G93" i="1"/>
  <c r="H109" i="1"/>
  <c r="G226" i="1"/>
  <c r="E132" i="1"/>
  <c r="E147" i="1"/>
  <c r="G46" i="1"/>
  <c r="H229" i="1"/>
  <c r="E185" i="1"/>
  <c r="G185" i="1" s="1"/>
  <c r="H179" i="1"/>
  <c r="H220" i="1"/>
  <c r="H226" i="1"/>
  <c r="G22" i="1"/>
  <c r="D43" i="1"/>
  <c r="H64" i="1"/>
  <c r="H196" i="1"/>
  <c r="F199" i="1"/>
  <c r="G196" i="1"/>
  <c r="H225" i="1"/>
  <c r="G116" i="1"/>
  <c r="E115" i="1"/>
  <c r="G115" i="1"/>
  <c r="E8" i="1"/>
  <c r="E168" i="1"/>
  <c r="E81" i="1"/>
  <c r="G86" i="1"/>
  <c r="E99" i="1"/>
  <c r="D165" i="1"/>
  <c r="D182" i="1"/>
  <c r="G209" i="1"/>
  <c r="E202" i="1"/>
  <c r="E215" i="1" s="1"/>
  <c r="G202" i="1"/>
  <c r="E212" i="1"/>
  <c r="E30" i="1"/>
  <c r="G31" i="1"/>
  <c r="E64" i="1"/>
  <c r="G73" i="1"/>
  <c r="G42" i="1"/>
  <c r="H228" i="1"/>
  <c r="G132" i="1"/>
  <c r="G57" i="1"/>
  <c r="E43" i="1"/>
  <c r="G40" i="1"/>
  <c r="E96" i="1"/>
  <c r="H199" i="1"/>
  <c r="G212" i="1"/>
  <c r="G99" i="1"/>
  <c r="G128" i="1"/>
  <c r="E127" i="1"/>
  <c r="G127" i="1" s="1"/>
  <c r="E78" i="1"/>
  <c r="G64" i="1"/>
  <c r="E218" i="1"/>
  <c r="A246" i="1"/>
  <c r="A244" i="1"/>
  <c r="E129" i="1"/>
  <c r="E239" i="1" l="1"/>
  <c r="E237" i="1"/>
  <c r="F237" i="1"/>
  <c r="G232" i="1"/>
  <c r="H232" i="1"/>
  <c r="H218" i="1"/>
  <c r="G218" i="1"/>
  <c r="H215" i="1"/>
  <c r="G215" i="1"/>
  <c r="G8" i="1"/>
  <c r="H61" i="1"/>
  <c r="G30" i="1"/>
  <c r="F165" i="1"/>
  <c r="D218" i="1"/>
  <c r="D237" i="1" s="1"/>
  <c r="H222" i="1"/>
  <c r="F27" i="1"/>
  <c r="F43" i="1"/>
  <c r="H81" i="1"/>
  <c r="H161" i="1"/>
  <c r="G230" i="1"/>
  <c r="H233" i="1"/>
  <c r="G168" i="1"/>
  <c r="G223" i="1"/>
  <c r="F96" i="1"/>
  <c r="G109" i="1"/>
  <c r="G129" i="1"/>
  <c r="E199" i="1"/>
  <c r="G199" i="1" s="1"/>
  <c r="H142" i="1"/>
  <c r="H165" i="1" l="1"/>
  <c r="G165" i="1"/>
  <c r="H43" i="1"/>
  <c r="G43" i="1"/>
  <c r="H237" i="1"/>
  <c r="G237" i="1"/>
  <c r="H96" i="1"/>
  <c r="G96" i="1"/>
  <c r="G27" i="1"/>
  <c r="H27" i="1"/>
  <c r="P65" i="2" l="1"/>
</calcChain>
</file>

<file path=xl/sharedStrings.xml><?xml version="1.0" encoding="utf-8"?>
<sst xmlns="http://schemas.openxmlformats.org/spreadsheetml/2006/main" count="731" uniqueCount="287">
  <si>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</si>
  <si>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</si>
  <si>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</si>
  <si>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</si>
  <si>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</si>
  <si>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</si>
  <si>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</si>
  <si>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</si>
  <si>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</si>
  <si>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</si>
  <si>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</si>
  <si>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</si>
  <si>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</si>
  <si>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</si>
  <si>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</si>
  <si>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</si>
  <si>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</si>
  <si>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</si>
  <si>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</si>
  <si>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</si>
  <si>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</si>
  <si>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</si>
  <si>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</si>
  <si>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</si>
  <si>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</si>
  <si>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</si>
  <si>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</si>
  <si>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</si>
  <si>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</si>
  <si>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</si>
  <si>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</si>
  <si>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</si>
  <si>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</si>
  <si>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</si>
  <si>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</si>
  <si>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</si>
  <si>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</si>
  <si>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</si>
  <si>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</si>
  <si>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</si>
  <si>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</si>
  <si>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</si>
  <si>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</si>
  <si>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</si>
  <si>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</si>
  <si>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</si>
  <si>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</si>
  <si>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</si>
  <si>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</si>
  <si>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</si>
  <si>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</si>
  <si>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</si>
  <si>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</si>
  <si>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</si>
  <si>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</si>
  <si>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</si>
  <si>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</si>
  <si>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</si>
  <si>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</si>
  <si>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</si>
  <si>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</si>
  <si>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</si>
  <si>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</si>
  <si>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</si>
  <si>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</si>
  <si>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</si>
  <si>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</si>
  <si>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</si>
  <si>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</si>
  <si>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 xml:space="preserve">% исп-ия к уточн. плану на 2021 год </t>
  </si>
  <si>
    <t xml:space="preserve">% исп-ия к первонач. плану на 2021 год </t>
  </si>
  <si>
    <t>00010102000010000110</t>
  </si>
  <si>
    <t>Налог на доходы физических лиц</t>
  </si>
  <si>
    <t>Первонач. план на 2021 год</t>
  </si>
  <si>
    <t>Уточн. план на 2021 год</t>
  </si>
  <si>
    <t>Отчет об исполнении консолидированного бюджета Октябрьского района по состоянию на 01.11.2021</t>
  </si>
  <si>
    <t>Исполнение на 01.11.2021</t>
  </si>
  <si>
    <t>Отчет  об  исполнении  консолидированного  бюджета  района  по  расходам на 1 НОЯБРЯ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</si>
  <si>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</si>
  <si>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</si>
  <si>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</si>
  <si>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</si>
  <si>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</si>
  <si>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</si>
  <si>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01.11.2021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</si>
  <si>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</si>
  <si>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</si>
  <si>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</si>
  <si>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</si>
  <si>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01.11.2021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</si>
  <si>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</si>
  <si>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</si>
  <si>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</si>
  <si>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</si>
  <si>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</si>
  <si>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</si>
  <si>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</si>
  <si>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</si>
  <si>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</si>
  <si>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</si>
  <si>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</si>
  <si>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</si>
  <si>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</si>
  <si>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</si>
  <si>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</si>
  <si>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</si>
  <si>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</si>
  <si>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</si>
  <si>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</si>
  <si>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</si>
  <si>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</si>
  <si>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</si>
  <si>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</si>
  <si>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</si>
  <si>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</si>
  <si>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</si>
  <si>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</si>
  <si>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</si>
  <si>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</si>
  <si>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</si>
  <si>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</si>
  <si>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</si>
  <si>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</si>
  <si>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</si>
  <si>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</si>
  <si>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</si>
  <si>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</si>
  <si>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</si>
  <si>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</si>
  <si>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</si>
  <si>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</si>
  <si>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</si>
  <si>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</si>
  <si>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</si>
  <si>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</si>
  <si>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</si>
  <si>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</si>
  <si>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</si>
  <si>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  <charset val="204"/>
      </rPr>
      <t>2560189111</t>
    </r>
    <r>
      <rPr>
        <sz val="11"/>
        <color indexed="8"/>
        <rFont val="Times New Roman"/>
        <family val="1"/>
        <charset val="204"/>
      </rPr>
      <t xml:space="preserve">,2560199990, </t>
    </r>
    <r>
      <rPr>
        <sz val="11"/>
        <rFont val="Times New Roman"/>
        <family val="1"/>
        <charset val="204"/>
      </rPr>
      <t>2560189112</t>
    </r>
    <r>
      <rPr>
        <sz val="11"/>
        <color indexed="8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2570199990</t>
    </r>
    <r>
      <rPr>
        <sz val="11"/>
        <color indexed="8"/>
        <rFont val="Times New Roman"/>
        <family val="1"/>
        <charset val="204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</si>
  <si>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</si>
  <si>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</si>
  <si>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  <charset val="204"/>
      </rPr>
      <t>1110189111, 1110189112</t>
    </r>
    <r>
      <rPr>
        <sz val="11"/>
        <color indexed="8"/>
        <rFont val="Times New Roman"/>
        <family val="1"/>
        <charset val="204"/>
      </rPr>
      <t>, 1110189113, 1500289152)(0110189111, 0110189112,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</si>
  <si>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</si>
  <si>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</si>
  <si>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</si>
  <si>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</si>
  <si>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</si>
  <si>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</si>
  <si>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</si>
  <si>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</si>
  <si>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</si>
  <si>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</si>
  <si>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</si>
  <si>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</si>
  <si>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( 0810199990,0820199990,1910199990,  082I482380, 082I4S2380)</t>
  </si>
  <si>
    <t>Расходы на развитие деятельности по заготовке и переработке дикоросов (0500284190 )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</si>
  <si>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</si>
  <si>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</si>
  <si>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</si>
  <si>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</si>
  <si>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</si>
  <si>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</si>
  <si>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</si>
  <si>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</si>
  <si>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</si>
  <si>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</si>
  <si>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</si>
  <si>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</si>
  <si>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</si>
  <si>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</si>
  <si>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</si>
  <si>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</si>
  <si>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</si>
  <si>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</si>
  <si>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</si>
  <si>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1030189102, 1030142120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</si>
  <si>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</si>
  <si>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</si>
  <si>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</si>
  <si>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</si>
  <si>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</si>
  <si>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</si>
  <si>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</si>
  <si>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</si>
  <si>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</si>
  <si>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</si>
  <si>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</si>
  <si>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 1010199990) (0210189101, 4060089101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</si>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</sst>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_р_._-;\-* #,##0.0_р_._-;_-* &quot;-&quot;?_р_._-;_-@_-"/>
    <numFmt numFmtId="168" formatCode="_-* #,##0.0\ _₽_-;\-* #,##0.0\ _₽_-;_-* &quot;-&quot;?\ _₽_-;_-@_-"/>
    <numFmt numFmtId="169" formatCode="#,##0.00_ ;\-#,##0.00\ 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31" fillId="0" borderId="0"/>
  </cellStyleXfs>
  <cellXfs count="219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/>
    <xf numFmtId="165" fontId="1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horizontal="right" vertical="top"/>
    </xf>
    <xf numFmtId="165" fontId="7" fillId="0" borderId="4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vertical="top" wrapText="1" shrinkToFit="1"/>
    </xf>
    <xf numFmtId="165" fontId="7" fillId="0" borderId="1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5" fontId="8" fillId="0" borderId="4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right" vertical="top"/>
    </xf>
    <xf numFmtId="0" fontId="11" fillId="0" borderId="4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/>
    </xf>
    <xf numFmtId="165" fontId="2" fillId="0" borderId="4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66" fontId="7" fillId="0" borderId="4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righ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165" fontId="0" fillId="0" borderId="0" xfId="0" applyNumberFormat="1" applyFill="1" applyAlignment="1">
      <alignment vertical="top" wrapText="1"/>
    </xf>
    <xf numFmtId="165" fontId="11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165" fontId="8" fillId="0" borderId="6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165" fontId="13" fillId="0" borderId="0" xfId="0" applyNumberFormat="1" applyFont="1" applyFill="1" applyAlignment="1">
      <alignment vertical="top" wrapText="1"/>
    </xf>
    <xf numFmtId="165" fontId="11" fillId="0" borderId="4" xfId="0" applyNumberFormat="1" applyFont="1" applyFill="1" applyBorder="1" applyAlignment="1">
      <alignment horizontal="right" vertical="top" wrapText="1"/>
    </xf>
    <xf numFmtId="165" fontId="11" fillId="0" borderId="4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165" fontId="8" fillId="0" borderId="4" xfId="0" applyNumberFormat="1" applyFont="1" applyFill="1" applyBorder="1" applyAlignment="1">
      <alignment horizontal="right" vertical="top"/>
    </xf>
    <xf numFmtId="49" fontId="2" fillId="0" borderId="4" xfId="0" applyNumberFormat="1" applyFont="1" applyFill="1" applyBorder="1" applyAlignment="1">
      <alignment horizontal="center" vertical="top" wrapText="1"/>
    </xf>
    <xf numFmtId="165" fontId="11" fillId="0" borderId="4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vertical="top"/>
    </xf>
    <xf numFmtId="165" fontId="11" fillId="0" borderId="4" xfId="0" applyNumberFormat="1" applyFont="1" applyFill="1" applyBorder="1" applyAlignment="1">
      <alignment vertical="top" wrapText="1" shrinkToFit="1"/>
    </xf>
    <xf numFmtId="165" fontId="11" fillId="0" borderId="3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vertical="top"/>
    </xf>
    <xf numFmtId="0" fontId="11" fillId="0" borderId="8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1" fillId="0" borderId="4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/>
    </xf>
    <xf numFmtId="49" fontId="16" fillId="0" borderId="0" xfId="2" applyNumberFormat="1" applyFont="1" applyAlignment="1">
      <alignment horizontal="center" vertical="center" wrapText="1"/>
    </xf>
    <xf numFmtId="0" fontId="16" fillId="0" borderId="0" xfId="2" applyNumberFormat="1" applyFont="1" applyAlignment="1">
      <alignment horizontal="left" vertical="center" wrapText="1"/>
    </xf>
    <xf numFmtId="167" fontId="17" fillId="2" borderId="0" xfId="2" applyNumberFormat="1" applyFont="1" applyFill="1" applyAlignment="1">
      <alignment horizontal="center" vertical="center" wrapText="1"/>
    </xf>
    <xf numFmtId="167" fontId="18" fillId="2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 wrapText="1"/>
    </xf>
    <xf numFmtId="167" fontId="19" fillId="2" borderId="0" xfId="0" applyNumberFormat="1" applyFont="1" applyFill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49" fontId="20" fillId="0" borderId="16" xfId="2" applyNumberFormat="1" applyFont="1" applyBorder="1" applyAlignment="1">
      <alignment horizontal="center" vertical="center" wrapText="1"/>
    </xf>
    <xf numFmtId="0" fontId="28" fillId="0" borderId="4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>
      <alignment horizontal="center" vertical="center" wrapText="1"/>
    </xf>
    <xf numFmtId="0" fontId="28" fillId="0" borderId="17" xfId="2" applyNumberFormat="1" applyFont="1" applyFill="1" applyBorder="1" applyAlignment="1">
      <alignment horizontal="center" vertical="center" wrapText="1"/>
    </xf>
    <xf numFmtId="49" fontId="28" fillId="4" borderId="16" xfId="2" quotePrefix="1" applyNumberFormat="1" applyFont="1" applyFill="1" applyBorder="1" applyAlignment="1">
      <alignment horizontal="center" vertical="center" wrapText="1"/>
    </xf>
    <xf numFmtId="0" fontId="28" fillId="4" borderId="4" xfId="2" applyNumberFormat="1" applyFont="1" applyFill="1" applyBorder="1" applyAlignment="1">
      <alignment horizontal="left" vertical="center" wrapText="1"/>
    </xf>
    <xf numFmtId="167" fontId="22" fillId="4" borderId="4" xfId="2" applyNumberFormat="1" applyFont="1" applyFill="1" applyBorder="1" applyAlignment="1">
      <alignment horizontal="center" vertical="center" wrapText="1"/>
    </xf>
    <xf numFmtId="167" fontId="21" fillId="4" borderId="4" xfId="0" applyNumberFormat="1" applyFont="1" applyFill="1" applyBorder="1" applyAlignment="1">
      <alignment horizontal="center" vertical="center" wrapText="1"/>
    </xf>
    <xf numFmtId="167" fontId="22" fillId="4" borderId="17" xfId="0" applyNumberFormat="1" applyFont="1" applyFill="1" applyBorder="1" applyAlignment="1">
      <alignment horizontal="center" vertical="center" wrapText="1"/>
    </xf>
    <xf numFmtId="49" fontId="20" fillId="0" borderId="16" xfId="2" quotePrefix="1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>
      <alignment horizontal="left" vertical="center" wrapText="1"/>
    </xf>
    <xf numFmtId="167" fontId="21" fillId="2" borderId="4" xfId="2" applyNumberFormat="1" applyFont="1" applyFill="1" applyBorder="1" applyAlignment="1">
      <alignment horizontal="center" vertical="center" wrapText="1"/>
    </xf>
    <xf numFmtId="167" fontId="21" fillId="0" borderId="4" xfId="2" applyNumberFormat="1" applyFont="1" applyFill="1" applyBorder="1" applyAlignment="1">
      <alignment horizontal="center" vertical="center" wrapText="1"/>
    </xf>
    <xf numFmtId="167" fontId="21" fillId="2" borderId="4" xfId="0" applyNumberFormat="1" applyFont="1" applyFill="1" applyBorder="1" applyAlignment="1">
      <alignment horizontal="center" vertical="center" wrapText="1"/>
    </xf>
    <xf numFmtId="167" fontId="21" fillId="0" borderId="4" xfId="0" applyNumberFormat="1" applyFont="1" applyFill="1" applyBorder="1" applyAlignment="1">
      <alignment horizontal="center" vertical="center" wrapText="1"/>
    </xf>
    <xf numFmtId="167" fontId="29" fillId="5" borderId="4" xfId="0" applyNumberFormat="1" applyFont="1" applyFill="1" applyBorder="1" applyAlignment="1">
      <alignment horizontal="center" vertical="center" wrapText="1"/>
    </xf>
    <xf numFmtId="167" fontId="29" fillId="3" borderId="4" xfId="0" applyNumberFormat="1" applyFont="1" applyFill="1" applyBorder="1" applyAlignment="1">
      <alignment horizontal="center" vertical="center" wrapText="1"/>
    </xf>
    <xf numFmtId="167" fontId="22" fillId="2" borderId="4" xfId="0" applyNumberFormat="1" applyFont="1" applyFill="1" applyBorder="1" applyAlignment="1">
      <alignment horizontal="center" vertical="center" wrapText="1"/>
    </xf>
    <xf numFmtId="167" fontId="22" fillId="0" borderId="17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9" fontId="20" fillId="0" borderId="16" xfId="2" applyNumberFormat="1" applyFont="1" applyFill="1" applyBorder="1" applyAlignment="1">
      <alignment horizontal="center" vertical="center" wrapText="1"/>
    </xf>
    <xf numFmtId="167" fontId="30" fillId="3" borderId="4" xfId="0" applyNumberFormat="1" applyFont="1" applyFill="1" applyBorder="1" applyAlignment="1">
      <alignment horizontal="center" vertical="center" wrapText="1"/>
    </xf>
    <xf numFmtId="167" fontId="21" fillId="4" borderId="4" xfId="2" applyNumberFormat="1" applyFont="1" applyFill="1" applyBorder="1" applyAlignment="1">
      <alignment horizontal="center" vertical="center" wrapText="1"/>
    </xf>
    <xf numFmtId="167" fontId="22" fillId="4" borderId="17" xfId="2" applyNumberFormat="1" applyFont="1" applyFill="1" applyBorder="1" applyAlignment="1">
      <alignment horizontal="center" vertical="center" wrapText="1"/>
    </xf>
    <xf numFmtId="49" fontId="20" fillId="2" borderId="16" xfId="2" quotePrefix="1" applyNumberFormat="1" applyFont="1" applyFill="1" applyBorder="1" applyAlignment="1">
      <alignment horizontal="center" vertical="center" wrapText="1"/>
    </xf>
    <xf numFmtId="0" fontId="28" fillId="4" borderId="2" xfId="2" applyNumberFormat="1" applyFont="1" applyFill="1" applyBorder="1" applyAlignment="1">
      <alignment vertical="center" wrapText="1"/>
    </xf>
    <xf numFmtId="167" fontId="22" fillId="4" borderId="2" xfId="2" applyNumberFormat="1" applyFont="1" applyFill="1" applyBorder="1" applyAlignment="1">
      <alignment vertical="center" wrapText="1"/>
    </xf>
    <xf numFmtId="167" fontId="22" fillId="4" borderId="2" xfId="2" applyNumberFormat="1" applyFont="1" applyFill="1" applyBorder="1" applyAlignment="1">
      <alignment horizontal="center" wrapText="1"/>
    </xf>
    <xf numFmtId="49" fontId="20" fillId="2" borderId="16" xfId="2" applyNumberFormat="1" applyFont="1" applyFill="1" applyBorder="1" applyAlignment="1">
      <alignment horizontal="center" vertical="center" wrapText="1"/>
    </xf>
    <xf numFmtId="0" fontId="20" fillId="6" borderId="4" xfId="2" applyNumberFormat="1" applyFont="1" applyFill="1" applyBorder="1" applyAlignment="1">
      <alignment horizontal="left" vertical="center" wrapText="1"/>
    </xf>
    <xf numFmtId="0" fontId="21" fillId="0" borderId="4" xfId="3" applyNumberFormat="1" applyFont="1" applyFill="1" applyBorder="1" applyAlignment="1" applyProtection="1">
      <alignment horizontal="left" vertical="center" wrapText="1"/>
      <protection hidden="1"/>
    </xf>
    <xf numFmtId="167" fontId="22" fillId="4" borderId="4" xfId="0" applyNumberFormat="1" applyFont="1" applyFill="1" applyBorder="1" applyAlignment="1">
      <alignment horizontal="center" vertical="center" wrapText="1"/>
    </xf>
    <xf numFmtId="167" fontId="32" fillId="4" borderId="4" xfId="0" applyNumberFormat="1" applyFont="1" applyFill="1" applyBorder="1" applyAlignment="1">
      <alignment horizontal="center" vertical="center" wrapText="1"/>
    </xf>
    <xf numFmtId="0" fontId="33" fillId="0" borderId="4" xfId="2" applyNumberFormat="1" applyFont="1" applyFill="1" applyBorder="1" applyAlignment="1">
      <alignment horizontal="left" vertical="center" wrapText="1"/>
    </xf>
    <xf numFmtId="0" fontId="21" fillId="2" borderId="4" xfId="3" applyNumberFormat="1" applyFont="1" applyFill="1" applyBorder="1" applyAlignment="1" applyProtection="1">
      <alignment horizontal="left" vertical="center" wrapText="1"/>
      <protection hidden="1"/>
    </xf>
    <xf numFmtId="2" fontId="22" fillId="0" borderId="17" xfId="0" applyNumberFormat="1" applyFont="1" applyFill="1" applyBorder="1" applyAlignment="1">
      <alignment horizontal="center" vertical="center" wrapText="1"/>
    </xf>
    <xf numFmtId="49" fontId="21" fillId="0" borderId="16" xfId="2" applyNumberFormat="1" applyFont="1" applyFill="1" applyBorder="1" applyAlignment="1">
      <alignment horizontal="center" vertical="center" wrapText="1"/>
    </xf>
    <xf numFmtId="0" fontId="21" fillId="0" borderId="4" xfId="2" applyNumberFormat="1" applyFont="1" applyFill="1" applyBorder="1" applyAlignment="1">
      <alignment horizontal="left" vertical="center" wrapText="1"/>
    </xf>
    <xf numFmtId="168" fontId="12" fillId="0" borderId="0" xfId="0" applyNumberFormat="1" applyFont="1"/>
    <xf numFmtId="0" fontId="12" fillId="0" borderId="0" xfId="0" applyFont="1"/>
    <xf numFmtId="0" fontId="20" fillId="2" borderId="4" xfId="2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166" fontId="22" fillId="0" borderId="17" xfId="0" applyNumberFormat="1" applyFont="1" applyFill="1" applyBorder="1" applyAlignment="1">
      <alignment horizontal="center" vertical="center" wrapText="1"/>
    </xf>
    <xf numFmtId="49" fontId="28" fillId="4" borderId="16" xfId="2" applyNumberFormat="1" applyFont="1" applyFill="1" applyBorder="1" applyAlignment="1">
      <alignment horizontal="center" vertical="center" wrapText="1"/>
    </xf>
    <xf numFmtId="0" fontId="28" fillId="4" borderId="4" xfId="0" applyNumberFormat="1" applyFont="1" applyFill="1" applyBorder="1" applyAlignment="1">
      <alignment horizontal="left" vertical="center" wrapText="1"/>
    </xf>
    <xf numFmtId="166" fontId="22" fillId="4" borderId="17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167" fontId="22" fillId="2" borderId="17" xfId="0" applyNumberFormat="1" applyFont="1" applyFill="1" applyBorder="1" applyAlignment="1">
      <alignment horizontal="center" vertical="center" wrapText="1"/>
    </xf>
    <xf numFmtId="167" fontId="21" fillId="7" borderId="4" xfId="0" applyNumberFormat="1" applyFont="1" applyFill="1" applyBorder="1" applyAlignment="1">
      <alignment horizontal="center" vertical="center" wrapText="1"/>
    </xf>
    <xf numFmtId="168" fontId="0" fillId="2" borderId="0" xfId="0" applyNumberFormat="1" applyFill="1"/>
    <xf numFmtId="0" fontId="0" fillId="2" borderId="0" xfId="0" applyFill="1"/>
    <xf numFmtId="167" fontId="29" fillId="3" borderId="4" xfId="2" applyNumberFormat="1" applyFont="1" applyFill="1" applyBorder="1" applyAlignment="1">
      <alignment horizontal="center" vertical="center" wrapText="1"/>
    </xf>
    <xf numFmtId="167" fontId="22" fillId="4" borderId="19" xfId="2" applyNumberFormat="1" applyFont="1" applyFill="1" applyBorder="1" applyAlignment="1">
      <alignment horizontal="center" vertical="center" wrapText="1"/>
    </xf>
    <xf numFmtId="167" fontId="22" fillId="4" borderId="19" xfId="0" applyNumberFormat="1" applyFont="1" applyFill="1" applyBorder="1" applyAlignment="1">
      <alignment horizontal="center" vertical="center" wrapText="1"/>
    </xf>
    <xf numFmtId="167" fontId="21" fillId="4" borderId="19" xfId="2" applyNumberFormat="1" applyFont="1" applyFill="1" applyBorder="1" applyAlignment="1">
      <alignment horizontal="center" vertical="center" wrapText="1"/>
    </xf>
    <xf numFmtId="167" fontId="22" fillId="4" borderId="20" xfId="0" applyNumberFormat="1" applyFont="1" applyFill="1" applyBorder="1" applyAlignment="1">
      <alignment horizontal="center" vertical="center" wrapText="1"/>
    </xf>
    <xf numFmtId="49" fontId="16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left" vertical="center" wrapText="1"/>
    </xf>
    <xf numFmtId="169" fontId="17" fillId="2" borderId="0" xfId="2" applyNumberFormat="1" applyFont="1" applyFill="1" applyBorder="1" applyAlignment="1">
      <alignment horizontal="center" vertical="center" wrapText="1"/>
    </xf>
    <xf numFmtId="167" fontId="19" fillId="0" borderId="0" xfId="2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167" fontId="17" fillId="3" borderId="0" xfId="0" applyNumberFormat="1" applyFont="1" applyFill="1" applyBorder="1" applyAlignment="1">
      <alignment horizontal="center" vertical="center" wrapText="1"/>
    </xf>
    <xf numFmtId="167" fontId="18" fillId="3" borderId="0" xfId="0" applyNumberFormat="1" applyFont="1" applyFill="1" applyBorder="1" applyAlignment="1">
      <alignment horizontal="center" vertical="center" wrapText="1"/>
    </xf>
    <xf numFmtId="167" fontId="19" fillId="3" borderId="0" xfId="2" applyNumberFormat="1" applyFont="1" applyFill="1" applyBorder="1" applyAlignment="1">
      <alignment horizontal="center" vertical="center" wrapText="1"/>
    </xf>
    <xf numFmtId="167" fontId="18" fillId="3" borderId="0" xfId="0" applyNumberFormat="1" applyFont="1" applyFill="1" applyAlignment="1">
      <alignment horizontal="center" vertical="center" wrapText="1"/>
    </xf>
    <xf numFmtId="167" fontId="18" fillId="8" borderId="0" xfId="0" applyNumberFormat="1" applyFont="1" applyFill="1" applyAlignment="1">
      <alignment horizontal="center" vertical="center" wrapText="1"/>
    </xf>
    <xf numFmtId="167" fontId="19" fillId="8" borderId="0" xfId="0" applyNumberFormat="1" applyFont="1" applyFill="1" applyAlignment="1">
      <alignment horizontal="center" vertical="center" wrapText="1"/>
    </xf>
    <xf numFmtId="167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 wrapText="1"/>
    </xf>
    <xf numFmtId="167" fontId="35" fillId="2" borderId="3" xfId="2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right" vertical="center" wrapText="1"/>
    </xf>
    <xf numFmtId="0" fontId="33" fillId="0" borderId="0" xfId="2" applyNumberFormat="1" applyFont="1" applyFill="1" applyBorder="1" applyAlignment="1">
      <alignment horizontal="left" vertical="center" wrapText="1"/>
    </xf>
    <xf numFmtId="167" fontId="36" fillId="2" borderId="0" xfId="2" applyNumberFormat="1" applyFont="1" applyFill="1" applyBorder="1" applyAlignment="1">
      <alignment horizontal="center" vertical="center" wrapText="1"/>
    </xf>
    <xf numFmtId="167" fontId="35" fillId="2" borderId="0" xfId="2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left" vertical="center" wrapText="1"/>
    </xf>
    <xf numFmtId="167" fontId="35" fillId="2" borderId="0" xfId="0" applyNumberFormat="1" applyFont="1" applyFill="1" applyAlignment="1">
      <alignment horizontal="left" vertical="center" wrapText="1"/>
    </xf>
    <xf numFmtId="167" fontId="35" fillId="2" borderId="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167" fontId="36" fillId="2" borderId="0" xfId="0" applyNumberFormat="1" applyFont="1" applyFill="1" applyBorder="1" applyAlignment="1">
      <alignment horizontal="center" vertical="center" wrapText="1"/>
    </xf>
    <xf numFmtId="167" fontId="35" fillId="2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167" fontId="36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right"/>
    </xf>
    <xf numFmtId="0" fontId="12" fillId="2" borderId="3" xfId="0" applyFont="1" applyFill="1" applyBorder="1"/>
    <xf numFmtId="0" fontId="35" fillId="0" borderId="0" xfId="0" applyFont="1"/>
    <xf numFmtId="0" fontId="12" fillId="2" borderId="0" xfId="0" applyFont="1" applyFill="1"/>
    <xf numFmtId="0" fontId="0" fillId="0" borderId="0" xfId="0" applyFont="1"/>
    <xf numFmtId="4" fontId="7" fillId="0" borderId="0" xfId="0" applyNumberFormat="1" applyFont="1"/>
    <xf numFmtId="43" fontId="0" fillId="0" borderId="0" xfId="0" applyNumberFormat="1"/>
    <xf numFmtId="43" fontId="0" fillId="0" borderId="0" xfId="0" applyNumberFormat="1" applyFont="1"/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65" fontId="8" fillId="0" borderId="10" xfId="0" applyNumberFormat="1" applyFont="1" applyFill="1" applyBorder="1" applyAlignment="1">
      <alignment horizontal="center" vertical="top"/>
    </xf>
    <xf numFmtId="164" fontId="3" fillId="0" borderId="5" xfId="1" applyFont="1" applyFill="1" applyBorder="1" applyAlignment="1">
      <alignment horizontal="center" vertical="top" wrapText="1"/>
    </xf>
    <xf numFmtId="164" fontId="3" fillId="0" borderId="10" xfId="1" applyFont="1" applyFill="1" applyBorder="1" applyAlignment="1">
      <alignment horizontal="center" vertical="top" wrapText="1"/>
    </xf>
    <xf numFmtId="0" fontId="33" fillId="0" borderId="0" xfId="2" applyNumberFormat="1" applyFont="1" applyFill="1" applyBorder="1" applyAlignment="1">
      <alignment horizontal="right" vertical="center" wrapText="1"/>
    </xf>
    <xf numFmtId="167" fontId="35" fillId="0" borderId="0" xfId="2" applyNumberFormat="1" applyFont="1" applyFill="1" applyBorder="1" applyAlignment="1">
      <alignment horizontal="left" vertical="center" wrapText="1"/>
    </xf>
    <xf numFmtId="167" fontId="23" fillId="3" borderId="4" xfId="0" applyNumberFormat="1" applyFont="1" applyFill="1" applyBorder="1" applyAlignment="1">
      <alignment horizontal="center" vertical="center" wrapText="1"/>
    </xf>
    <xf numFmtId="167" fontId="22" fillId="2" borderId="4" xfId="2" applyNumberFormat="1" applyFont="1" applyFill="1" applyBorder="1" applyAlignment="1">
      <alignment horizontal="center" vertical="center" wrapText="1"/>
    </xf>
    <xf numFmtId="167" fontId="22" fillId="0" borderId="17" xfId="2" applyNumberFormat="1" applyFont="1" applyBorder="1" applyAlignment="1">
      <alignment horizontal="center" vertical="center" wrapText="1"/>
    </xf>
    <xf numFmtId="167" fontId="22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34" fillId="4" borderId="18" xfId="2" applyNumberFormat="1" applyFont="1" applyFill="1" applyBorder="1" applyAlignment="1">
      <alignment horizontal="center" vertical="center" wrapText="1"/>
    </xf>
    <xf numFmtId="0" fontId="34" fillId="4" borderId="19" xfId="2" applyNumberFormat="1" applyFont="1" applyFill="1" applyBorder="1" applyAlignment="1">
      <alignment horizontal="center" vertical="center" wrapText="1"/>
    </xf>
    <xf numFmtId="167" fontId="21" fillId="2" borderId="4" xfId="2" applyNumberFormat="1" applyFont="1" applyFill="1" applyBorder="1" applyAlignment="1">
      <alignment horizontal="center" vertical="center" wrapText="1"/>
    </xf>
    <xf numFmtId="167" fontId="21" fillId="0" borderId="4" xfId="2" applyNumberFormat="1" applyFon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7" fontId="22" fillId="0" borderId="4" xfId="2" applyNumberFormat="1" applyFont="1" applyFill="1" applyBorder="1" applyAlignment="1">
      <alignment horizontal="center" vertical="center" wrapText="1"/>
    </xf>
    <xf numFmtId="167" fontId="22" fillId="0" borderId="4" xfId="0" applyNumberFormat="1" applyFont="1" applyBorder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49" fontId="20" fillId="0" borderId="11" xfId="2" applyNumberFormat="1" applyFont="1" applyBorder="1" applyAlignment="1">
      <alignment horizontal="center" vertical="center" wrapText="1"/>
    </xf>
    <xf numFmtId="49" fontId="20" fillId="0" borderId="16" xfId="2" applyNumberFormat="1" applyFont="1" applyBorder="1" applyAlignment="1">
      <alignment horizontal="center" vertical="center" wrapText="1"/>
    </xf>
    <xf numFmtId="0" fontId="20" fillId="0" borderId="12" xfId="2" applyNumberFormat="1" applyFont="1" applyBorder="1" applyAlignment="1">
      <alignment horizontal="center" vertical="center" wrapText="1"/>
    </xf>
    <xf numFmtId="0" fontId="20" fillId="0" borderId="4" xfId="2" applyNumberFormat="1" applyFont="1" applyBorder="1" applyAlignment="1">
      <alignment horizontal="center" vertical="center" wrapText="1"/>
    </xf>
    <xf numFmtId="167" fontId="21" fillId="0" borderId="12" xfId="2" applyNumberFormat="1" applyFont="1" applyFill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4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167" fontId="21" fillId="2" borderId="4" xfId="0" applyNumberFormat="1" applyFont="1" applyFill="1" applyBorder="1" applyAlignment="1">
      <alignment horizontal="center" vertical="center" wrapText="1"/>
    </xf>
    <xf numFmtId="167" fontId="21" fillId="0" borderId="4" xfId="2" applyNumberFormat="1" applyFont="1" applyFill="1" applyBorder="1" applyAlignment="1">
      <alignment horizontal="center" vertical="center" wrapText="1"/>
    </xf>
    <xf numFmtId="167" fontId="27" fillId="0" borderId="4" xfId="0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zoomScaleNormal="100" workbookViewId="0">
      <pane ySplit="1" topLeftCell="A2" activePane="bottomLeft" state="frozen"/>
      <selection pane="bottomLeft" activeCell="M160" sqref="M160"/>
    </sheetView>
  </sheetViews>
  <sheetFormatPr defaultRowHeight="12.75" x14ac:dyDescent="0.2"/>
  <cols>
    <col min="1" max="1" width="21.28515625" style="1" customWidth="1"/>
    <col min="2" max="2" width="6.7109375" style="1" hidden="1" customWidth="1"/>
    <col min="3" max="3" width="50.42578125" style="1" customWidth="1"/>
    <col min="4" max="4" width="11.140625" style="1" customWidth="1"/>
    <col min="5" max="6" width="11" style="1" customWidth="1"/>
    <col min="7" max="7" width="9.7109375" style="1" customWidth="1"/>
    <col min="8" max="8" width="10.42578125" style="1" customWidth="1"/>
    <col min="9" max="16384" width="9.140625" style="1"/>
  </cols>
  <sheetData>
    <row r="1" spans="1:8" x14ac:dyDescent="0.2">
      <c r="A1" s="184" t="s">
        <v>75</v>
      </c>
      <c r="B1" s="184"/>
      <c r="C1" s="184"/>
      <c r="D1" s="184"/>
      <c r="E1" s="184"/>
      <c r="F1" s="184"/>
      <c r="G1" s="184"/>
      <c r="H1" s="184"/>
    </row>
    <row r="2" spans="1:8" ht="9.75" customHeight="1" x14ac:dyDescent="0.2">
      <c r="A2" s="188"/>
      <c r="B2" s="188"/>
      <c r="C2" s="188"/>
      <c r="D2" s="188"/>
      <c r="E2" s="188"/>
      <c r="F2" s="188"/>
    </row>
    <row r="3" spans="1:8" ht="14.25" customHeight="1" x14ac:dyDescent="0.2">
      <c r="A3" s="44"/>
      <c r="B3" s="44"/>
      <c r="C3" s="45"/>
      <c r="D3" s="45"/>
      <c r="E3" s="45"/>
      <c r="F3" s="46" t="s">
        <v>64</v>
      </c>
    </row>
    <row r="4" spans="1:8" ht="12.75" customHeight="1" x14ac:dyDescent="0.2">
      <c r="A4" s="47" t="s">
        <v>39</v>
      </c>
      <c r="B4" s="47"/>
      <c r="C4" s="48"/>
      <c r="D4" s="185" t="s">
        <v>73</v>
      </c>
      <c r="E4" s="185" t="s">
        <v>74</v>
      </c>
      <c r="F4" s="185" t="s">
        <v>76</v>
      </c>
      <c r="G4" s="185" t="s">
        <v>69</v>
      </c>
      <c r="H4" s="185" t="s">
        <v>70</v>
      </c>
    </row>
    <row r="5" spans="1:8" ht="27.75" customHeight="1" x14ac:dyDescent="0.2">
      <c r="A5" s="49" t="s">
        <v>44</v>
      </c>
      <c r="B5" s="49"/>
      <c r="C5" s="50" t="s">
        <v>16</v>
      </c>
      <c r="D5" s="186"/>
      <c r="E5" s="186"/>
      <c r="F5" s="186"/>
      <c r="G5" s="186"/>
      <c r="H5" s="186"/>
    </row>
    <row r="6" spans="1:8" ht="39.75" customHeight="1" x14ac:dyDescent="0.2">
      <c r="A6" s="49"/>
      <c r="B6" s="49"/>
      <c r="C6" s="50"/>
      <c r="D6" s="187"/>
      <c r="E6" s="187"/>
      <c r="F6" s="187"/>
      <c r="G6" s="187"/>
      <c r="H6" s="187"/>
    </row>
    <row r="7" spans="1:8" x14ac:dyDescent="0.2">
      <c r="A7" s="180" t="s">
        <v>22</v>
      </c>
      <c r="B7" s="181"/>
      <c r="C7" s="181"/>
      <c r="D7" s="181"/>
      <c r="E7" s="181"/>
      <c r="F7" s="181"/>
      <c r="G7" s="181"/>
      <c r="H7" s="181"/>
    </row>
    <row r="8" spans="1:8" x14ac:dyDescent="0.2">
      <c r="A8" s="61" t="s">
        <v>3</v>
      </c>
      <c r="B8" s="61"/>
      <c r="C8" s="65" t="s">
        <v>63</v>
      </c>
      <c r="D8" s="60">
        <f>D9+D11+D12+D13+D15+D16+D18+D20+D14+D21+D17+D19+D10</f>
        <v>791176.00000000023</v>
      </c>
      <c r="E8" s="60">
        <f>E9+E11+E12+E13+E15+E16+E18+E20+E14+E21+E17+E19+E10</f>
        <v>882198.60000000009</v>
      </c>
      <c r="F8" s="60">
        <f>F9+F11+F12+F13+F15+F16+F18+F20+F14+F21+F17+F19+F10</f>
        <v>781563.50000000012</v>
      </c>
      <c r="G8" s="21">
        <f t="shared" ref="G8:G13" si="0">F8*100/E8</f>
        <v>88.592693300578816</v>
      </c>
      <c r="H8" s="21">
        <f t="shared" ref="H8:H20" si="1">F8*100/D8</f>
        <v>98.785036452066279</v>
      </c>
    </row>
    <row r="9" spans="1:8" x14ac:dyDescent="0.2">
      <c r="A9" s="9" t="s">
        <v>71</v>
      </c>
      <c r="B9" s="9"/>
      <c r="C9" s="51" t="s">
        <v>72</v>
      </c>
      <c r="D9" s="43">
        <v>603281.9</v>
      </c>
      <c r="E9" s="43">
        <v>603388.19999999995</v>
      </c>
      <c r="F9" s="66">
        <v>501133</v>
      </c>
      <c r="G9" s="66">
        <f t="shared" si="0"/>
        <v>83.053165441418983</v>
      </c>
      <c r="H9" s="15">
        <f t="shared" si="1"/>
        <v>83.067799647229592</v>
      </c>
    </row>
    <row r="10" spans="1:8" ht="25.5" customHeight="1" x14ac:dyDescent="0.2">
      <c r="A10" s="9" t="s">
        <v>68</v>
      </c>
      <c r="B10" s="9"/>
      <c r="C10" s="25" t="s">
        <v>67</v>
      </c>
      <c r="D10" s="56">
        <v>3505.3</v>
      </c>
      <c r="E10" s="56">
        <v>3505.3</v>
      </c>
      <c r="F10" s="15">
        <v>3265.9</v>
      </c>
      <c r="G10" s="15">
        <f t="shared" si="0"/>
        <v>93.170342053461894</v>
      </c>
      <c r="H10" s="15">
        <f t="shared" si="1"/>
        <v>93.170342053461894</v>
      </c>
    </row>
    <row r="11" spans="1:8" x14ac:dyDescent="0.2">
      <c r="A11" s="9" t="s">
        <v>8</v>
      </c>
      <c r="B11" s="9"/>
      <c r="C11" s="25" t="s">
        <v>5</v>
      </c>
      <c r="D11" s="56">
        <v>38268</v>
      </c>
      <c r="E11" s="56">
        <v>53309.5</v>
      </c>
      <c r="F11" s="15">
        <v>58782.5</v>
      </c>
      <c r="G11" s="15">
        <f t="shared" si="0"/>
        <v>110.26646282557518</v>
      </c>
      <c r="H11" s="15">
        <f t="shared" si="1"/>
        <v>153.60745270199644</v>
      </c>
    </row>
    <row r="12" spans="1:8" x14ac:dyDescent="0.2">
      <c r="A12" s="9" t="s">
        <v>9</v>
      </c>
      <c r="B12" s="9"/>
      <c r="C12" s="25" t="s">
        <v>6</v>
      </c>
      <c r="D12" s="56">
        <v>8017</v>
      </c>
      <c r="E12" s="56">
        <v>8320.5</v>
      </c>
      <c r="F12" s="15">
        <v>7232.3</v>
      </c>
      <c r="G12" s="15">
        <f t="shared" si="0"/>
        <v>86.92145904693227</v>
      </c>
      <c r="H12" s="15">
        <f t="shared" si="1"/>
        <v>90.21204939503555</v>
      </c>
    </row>
    <row r="13" spans="1:8" x14ac:dyDescent="0.2">
      <c r="A13" s="9" t="s">
        <v>10</v>
      </c>
      <c r="B13" s="9"/>
      <c r="C13" s="25" t="s">
        <v>21</v>
      </c>
      <c r="D13" s="56">
        <v>3755</v>
      </c>
      <c r="E13" s="56">
        <v>3755</v>
      </c>
      <c r="F13" s="15">
        <v>3362.1</v>
      </c>
      <c r="G13" s="15">
        <f t="shared" si="0"/>
        <v>89.536617842876169</v>
      </c>
      <c r="H13" s="15">
        <f t="shared" si="1"/>
        <v>89.536617842876169</v>
      </c>
    </row>
    <row r="14" spans="1:8" ht="21.75" hidden="1" customHeight="1" x14ac:dyDescent="0.2">
      <c r="A14" s="9" t="s">
        <v>35</v>
      </c>
      <c r="B14" s="9"/>
      <c r="C14" s="25" t="s">
        <v>36</v>
      </c>
      <c r="D14" s="56"/>
      <c r="E14" s="56"/>
      <c r="F14" s="15"/>
      <c r="G14" s="15"/>
      <c r="H14" s="15" t="e">
        <f t="shared" si="1"/>
        <v>#DIV/0!</v>
      </c>
    </row>
    <row r="15" spans="1:8" ht="24" x14ac:dyDescent="0.2">
      <c r="A15" s="10" t="s">
        <v>11</v>
      </c>
      <c r="B15" s="10"/>
      <c r="C15" s="25" t="s">
        <v>17</v>
      </c>
      <c r="D15" s="56">
        <v>98757.9</v>
      </c>
      <c r="E15" s="56">
        <v>104507.9</v>
      </c>
      <c r="F15" s="15">
        <v>95917.1</v>
      </c>
      <c r="G15" s="15">
        <f t="shared" ref="G15:G20" si="2">F15*100/E15</f>
        <v>91.779760190377957</v>
      </c>
      <c r="H15" s="15">
        <f t="shared" si="1"/>
        <v>97.123470628678831</v>
      </c>
    </row>
    <row r="16" spans="1:8" x14ac:dyDescent="0.2">
      <c r="A16" s="26" t="s">
        <v>14</v>
      </c>
      <c r="B16" s="26"/>
      <c r="C16" s="25" t="s">
        <v>13</v>
      </c>
      <c r="D16" s="56">
        <v>6005.5</v>
      </c>
      <c r="E16" s="56">
        <v>17533</v>
      </c>
      <c r="F16" s="15">
        <v>19570</v>
      </c>
      <c r="G16" s="15">
        <f t="shared" si="2"/>
        <v>111.61809159869959</v>
      </c>
      <c r="H16" s="15">
        <f t="shared" si="1"/>
        <v>325.8679543751561</v>
      </c>
    </row>
    <row r="17" spans="1:12" ht="24" x14ac:dyDescent="0.2">
      <c r="A17" s="27" t="s">
        <v>40</v>
      </c>
      <c r="B17" s="27"/>
      <c r="C17" s="25" t="s">
        <v>41</v>
      </c>
      <c r="D17" s="56">
        <v>15466.8</v>
      </c>
      <c r="E17" s="56">
        <v>21538.799999999999</v>
      </c>
      <c r="F17" s="15">
        <v>22513.8</v>
      </c>
      <c r="G17" s="15">
        <f t="shared" si="2"/>
        <v>104.52671458019945</v>
      </c>
      <c r="H17" s="15">
        <f t="shared" si="1"/>
        <v>145.56210722321359</v>
      </c>
    </row>
    <row r="18" spans="1:12" ht="24" x14ac:dyDescent="0.2">
      <c r="A18" s="27" t="s">
        <v>18</v>
      </c>
      <c r="B18" s="27"/>
      <c r="C18" s="25" t="s">
        <v>15</v>
      </c>
      <c r="D18" s="56">
        <v>10514.8</v>
      </c>
      <c r="E18" s="56">
        <v>17580</v>
      </c>
      <c r="F18" s="15">
        <v>19139.400000000001</v>
      </c>
      <c r="G18" s="15">
        <f t="shared" si="2"/>
        <v>108.87030716723551</v>
      </c>
      <c r="H18" s="15">
        <f t="shared" si="1"/>
        <v>182.02343363639827</v>
      </c>
    </row>
    <row r="19" spans="1:12" x14ac:dyDescent="0.2">
      <c r="A19" s="27" t="s">
        <v>57</v>
      </c>
      <c r="B19" s="27"/>
      <c r="C19" s="25" t="s">
        <v>58</v>
      </c>
      <c r="D19" s="56">
        <v>11</v>
      </c>
      <c r="E19" s="56">
        <v>11</v>
      </c>
      <c r="F19" s="15">
        <v>2</v>
      </c>
      <c r="G19" s="15">
        <f t="shared" si="2"/>
        <v>18.181818181818183</v>
      </c>
      <c r="H19" s="15">
        <f t="shared" si="1"/>
        <v>18.181818181818183</v>
      </c>
    </row>
    <row r="20" spans="1:12" x14ac:dyDescent="0.2">
      <c r="A20" s="18" t="s">
        <v>12</v>
      </c>
      <c r="B20" s="18"/>
      <c r="C20" s="25" t="s">
        <v>7</v>
      </c>
      <c r="D20" s="56">
        <v>3592.8</v>
      </c>
      <c r="E20" s="56">
        <v>48749.4</v>
      </c>
      <c r="F20" s="15">
        <v>50555.5</v>
      </c>
      <c r="G20" s="15">
        <f t="shared" si="2"/>
        <v>103.70486611117265</v>
      </c>
      <c r="H20" s="15">
        <f t="shared" si="1"/>
        <v>1407.1337118681806</v>
      </c>
    </row>
    <row r="21" spans="1:12" x14ac:dyDescent="0.2">
      <c r="A21" s="28" t="s">
        <v>37</v>
      </c>
      <c r="B21" s="59"/>
      <c r="C21" s="13" t="s">
        <v>38</v>
      </c>
      <c r="D21" s="56"/>
      <c r="E21" s="56"/>
      <c r="F21" s="15">
        <v>89.9</v>
      </c>
      <c r="G21" s="15"/>
      <c r="H21" s="15"/>
    </row>
    <row r="22" spans="1:12" x14ac:dyDescent="0.2">
      <c r="A22" s="22" t="s">
        <v>1</v>
      </c>
      <c r="B22" s="22"/>
      <c r="C22" s="29" t="s">
        <v>0</v>
      </c>
      <c r="D22" s="30">
        <f>D23+D24+D26+D25</f>
        <v>2873084.6</v>
      </c>
      <c r="E22" s="30">
        <f>E23+E24+E26+E25-0.1</f>
        <v>3005451.7</v>
      </c>
      <c r="F22" s="30">
        <f>F23+F24+F26+F25</f>
        <v>2335710.5999999996</v>
      </c>
      <c r="G22" s="21">
        <f t="shared" ref="G22:G27" si="3">F22*100/E22</f>
        <v>77.715792271757337</v>
      </c>
      <c r="H22" s="21">
        <f>F22*100/D22</f>
        <v>81.296269521614491</v>
      </c>
    </row>
    <row r="23" spans="1:12" ht="24" x14ac:dyDescent="0.2">
      <c r="A23" s="73" t="s">
        <v>62</v>
      </c>
      <c r="B23" s="9"/>
      <c r="C23" s="31" t="s">
        <v>20</v>
      </c>
      <c r="D23" s="55">
        <v>2873084.6</v>
      </c>
      <c r="E23" s="56">
        <v>2998263.7</v>
      </c>
      <c r="F23" s="15">
        <v>2328570</v>
      </c>
      <c r="G23" s="15">
        <f t="shared" si="3"/>
        <v>77.663949305059447</v>
      </c>
      <c r="H23" s="15">
        <f>F23*100/D23</f>
        <v>81.047735245944381</v>
      </c>
    </row>
    <row r="24" spans="1:12" ht="18.75" customHeight="1" x14ac:dyDescent="0.2">
      <c r="A24" s="73" t="s">
        <v>66</v>
      </c>
      <c r="B24" s="11"/>
      <c r="C24" s="32" t="s">
        <v>19</v>
      </c>
      <c r="D24" s="62"/>
      <c r="E24" s="56">
        <v>11500</v>
      </c>
      <c r="F24" s="15">
        <v>11463.8</v>
      </c>
      <c r="G24" s="15">
        <f t="shared" si="3"/>
        <v>99.685217391304349</v>
      </c>
      <c r="H24" s="15"/>
    </row>
    <row r="25" spans="1:12" ht="61.5" customHeight="1" x14ac:dyDescent="0.2">
      <c r="A25" s="73" t="s">
        <v>65</v>
      </c>
      <c r="B25" s="12" t="s">
        <v>60</v>
      </c>
      <c r="C25" s="13" t="s">
        <v>60</v>
      </c>
      <c r="D25" s="56"/>
      <c r="E25" s="56">
        <v>563.6</v>
      </c>
      <c r="F25" s="15">
        <v>629.4</v>
      </c>
      <c r="G25" s="15">
        <f t="shared" si="3"/>
        <v>111.67494677075941</v>
      </c>
      <c r="H25" s="15"/>
    </row>
    <row r="26" spans="1:12" ht="39" customHeight="1" x14ac:dyDescent="0.2">
      <c r="A26" s="73" t="s">
        <v>61</v>
      </c>
      <c r="B26" s="63"/>
      <c r="C26" s="16" t="s">
        <v>59</v>
      </c>
      <c r="D26" s="67"/>
      <c r="E26" s="56">
        <v>-4875.5</v>
      </c>
      <c r="F26" s="15">
        <v>-4952.6000000000004</v>
      </c>
      <c r="G26" s="15">
        <f t="shared" si="3"/>
        <v>101.58137626910062</v>
      </c>
      <c r="H26" s="15"/>
    </row>
    <row r="27" spans="1:12" x14ac:dyDescent="0.2">
      <c r="A27" s="18"/>
      <c r="B27" s="19"/>
      <c r="C27" s="20" t="s">
        <v>4</v>
      </c>
      <c r="D27" s="21">
        <f>D22+D8</f>
        <v>3664260.6000000006</v>
      </c>
      <c r="E27" s="21">
        <f>E22+E8</f>
        <v>3887650.3000000003</v>
      </c>
      <c r="F27" s="21">
        <f>F22+F8</f>
        <v>3117274.0999999996</v>
      </c>
      <c r="G27" s="21">
        <f t="shared" si="3"/>
        <v>80.184015007728419</v>
      </c>
      <c r="H27" s="21">
        <f>F27*100/D27</f>
        <v>85.072390866522952</v>
      </c>
    </row>
    <row r="28" spans="1:12" x14ac:dyDescent="0.2">
      <c r="A28" s="182"/>
      <c r="B28" s="183"/>
      <c r="C28" s="183"/>
      <c r="D28" s="183"/>
      <c r="E28" s="183"/>
      <c r="F28" s="183"/>
      <c r="G28" s="21"/>
      <c r="H28" s="15"/>
    </row>
    <row r="29" spans="1:12" x14ac:dyDescent="0.2">
      <c r="A29" s="180" t="s">
        <v>23</v>
      </c>
      <c r="B29" s="181"/>
      <c r="C29" s="181"/>
      <c r="D29" s="181"/>
      <c r="E29" s="181"/>
      <c r="F29" s="181"/>
      <c r="G29" s="181"/>
      <c r="H29" s="181"/>
    </row>
    <row r="30" spans="1:12" x14ac:dyDescent="0.2">
      <c r="A30" s="22" t="s">
        <v>3</v>
      </c>
      <c r="B30" s="22"/>
      <c r="C30" s="23" t="s">
        <v>63</v>
      </c>
      <c r="D30" s="24">
        <f>D31+D33+D35+D37+D34+D36+D39+D32</f>
        <v>18456</v>
      </c>
      <c r="E30" s="24">
        <f>E31+E33+E35+E37+E34+E36+E39+E32</f>
        <v>19389.100000000002</v>
      </c>
      <c r="F30" s="24">
        <f>F31+F33+F35+F37+F34+F36+F39+F32+F38</f>
        <v>17574.2</v>
      </c>
      <c r="G30" s="21">
        <f t="shared" ref="G30:G37" si="4">F30*100/E30</f>
        <v>90.639586159233787</v>
      </c>
      <c r="H30" s="21">
        <f t="shared" ref="H30:H35" si="5">F30*100/D30</f>
        <v>95.222149978326826</v>
      </c>
    </row>
    <row r="31" spans="1:12" x14ac:dyDescent="0.2">
      <c r="A31" s="9" t="s">
        <v>71</v>
      </c>
      <c r="B31" s="9"/>
      <c r="C31" s="51" t="s">
        <v>72</v>
      </c>
      <c r="D31" s="43">
        <v>15000</v>
      </c>
      <c r="E31" s="56">
        <v>15626.5</v>
      </c>
      <c r="F31" s="66">
        <v>14206.3</v>
      </c>
      <c r="G31" s="15">
        <f t="shared" si="4"/>
        <v>90.91159248712124</v>
      </c>
      <c r="H31" s="15">
        <f t="shared" si="5"/>
        <v>94.708666666666673</v>
      </c>
      <c r="L31" s="2"/>
    </row>
    <row r="32" spans="1:12" ht="25.5" customHeight="1" x14ac:dyDescent="0.2">
      <c r="A32" s="9" t="s">
        <v>68</v>
      </c>
      <c r="B32" s="9"/>
      <c r="C32" s="25" t="s">
        <v>67</v>
      </c>
      <c r="D32" s="56">
        <v>1636.6</v>
      </c>
      <c r="E32" s="56">
        <v>1623.4</v>
      </c>
      <c r="F32" s="66">
        <v>1524.8</v>
      </c>
      <c r="G32" s="15">
        <f t="shared" si="4"/>
        <v>93.926327460884565</v>
      </c>
      <c r="H32" s="15">
        <f t="shared" si="5"/>
        <v>93.168764511792745</v>
      </c>
    </row>
    <row r="33" spans="1:12" x14ac:dyDescent="0.2">
      <c r="A33" s="9" t="s">
        <v>9</v>
      </c>
      <c r="B33" s="9"/>
      <c r="C33" s="25" t="s">
        <v>6</v>
      </c>
      <c r="D33" s="56">
        <v>1081.2</v>
      </c>
      <c r="E33" s="56">
        <v>1168</v>
      </c>
      <c r="F33" s="15">
        <v>861.2</v>
      </c>
      <c r="G33" s="15">
        <f t="shared" si="4"/>
        <v>73.732876712328761</v>
      </c>
      <c r="H33" s="15">
        <f t="shared" si="5"/>
        <v>79.652238253792078</v>
      </c>
    </row>
    <row r="34" spans="1:12" x14ac:dyDescent="0.2">
      <c r="A34" s="9" t="s">
        <v>10</v>
      </c>
      <c r="B34" s="9"/>
      <c r="C34" s="25" t="s">
        <v>21</v>
      </c>
      <c r="D34" s="56">
        <v>26</v>
      </c>
      <c r="E34" s="56">
        <v>26</v>
      </c>
      <c r="F34" s="15">
        <v>6.1</v>
      </c>
      <c r="G34" s="15">
        <f t="shared" si="4"/>
        <v>23.46153846153846</v>
      </c>
      <c r="H34" s="15">
        <f t="shared" si="5"/>
        <v>23.46153846153846</v>
      </c>
    </row>
    <row r="35" spans="1:12" ht="24" x14ac:dyDescent="0.2">
      <c r="A35" s="10" t="s">
        <v>11</v>
      </c>
      <c r="B35" s="10"/>
      <c r="C35" s="25" t="s">
        <v>17</v>
      </c>
      <c r="D35" s="56">
        <v>612.20000000000005</v>
      </c>
      <c r="E35" s="56">
        <v>632.20000000000005</v>
      </c>
      <c r="F35" s="15">
        <v>553.70000000000005</v>
      </c>
      <c r="G35" s="15">
        <f t="shared" si="4"/>
        <v>87.583043340714966</v>
      </c>
      <c r="H35" s="15">
        <f t="shared" si="5"/>
        <v>90.444299248611571</v>
      </c>
    </row>
    <row r="36" spans="1:12" ht="24" customHeight="1" x14ac:dyDescent="0.2">
      <c r="A36" s="27" t="s">
        <v>40</v>
      </c>
      <c r="B36" s="27"/>
      <c r="C36" s="25" t="s">
        <v>41</v>
      </c>
      <c r="D36" s="56"/>
      <c r="E36" s="56">
        <v>213</v>
      </c>
      <c r="F36" s="15">
        <v>413.2</v>
      </c>
      <c r="G36" s="15">
        <f t="shared" si="4"/>
        <v>193.9906103286385</v>
      </c>
      <c r="H36" s="15"/>
    </row>
    <row r="37" spans="1:12" ht="13.5" customHeight="1" x14ac:dyDescent="0.2">
      <c r="A37" s="26" t="s">
        <v>18</v>
      </c>
      <c r="B37" s="26"/>
      <c r="C37" s="25" t="s">
        <v>15</v>
      </c>
      <c r="D37" s="56">
        <v>100</v>
      </c>
      <c r="E37" s="56">
        <v>100</v>
      </c>
      <c r="F37" s="15">
        <v>3.3</v>
      </c>
      <c r="G37" s="15">
        <f t="shared" si="4"/>
        <v>3.3</v>
      </c>
      <c r="H37" s="15">
        <f>F37*100/D37</f>
        <v>3.3</v>
      </c>
    </row>
    <row r="38" spans="1:12" ht="14.25" hidden="1" customHeight="1" x14ac:dyDescent="0.2">
      <c r="A38" s="18" t="s">
        <v>12</v>
      </c>
      <c r="B38" s="57"/>
      <c r="C38" s="25" t="s">
        <v>7</v>
      </c>
      <c r="D38" s="68"/>
      <c r="E38" s="56"/>
      <c r="F38" s="15"/>
      <c r="G38" s="15"/>
      <c r="H38" s="15"/>
    </row>
    <row r="39" spans="1:12" ht="15.75" customHeight="1" x14ac:dyDescent="0.2">
      <c r="A39" s="28" t="s">
        <v>37</v>
      </c>
      <c r="B39" s="59"/>
      <c r="C39" s="13" t="s">
        <v>38</v>
      </c>
      <c r="D39" s="68"/>
      <c r="E39" s="25"/>
      <c r="F39" s="15">
        <v>5.6</v>
      </c>
      <c r="G39" s="21"/>
      <c r="H39" s="15"/>
    </row>
    <row r="40" spans="1:12" x14ac:dyDescent="0.2">
      <c r="A40" s="22" t="s">
        <v>1</v>
      </c>
      <c r="B40" s="22"/>
      <c r="C40" s="29" t="s">
        <v>0</v>
      </c>
      <c r="D40" s="30">
        <f>D41+D42</f>
        <v>10578.1</v>
      </c>
      <c r="E40" s="30">
        <f>E41+E42+0.1</f>
        <v>13315.900000000001</v>
      </c>
      <c r="F40" s="30">
        <f>F41+F42</f>
        <v>10913.9</v>
      </c>
      <c r="G40" s="21">
        <f>F40*100/E40</f>
        <v>81.961414549523496</v>
      </c>
      <c r="H40" s="21">
        <f>F40*100/D40</f>
        <v>103.17448313024077</v>
      </c>
    </row>
    <row r="41" spans="1:12" ht="24" x14ac:dyDescent="0.2">
      <c r="A41" s="11" t="s">
        <v>62</v>
      </c>
      <c r="B41" s="9"/>
      <c r="C41" s="31" t="s">
        <v>20</v>
      </c>
      <c r="D41" s="55">
        <v>10578.1</v>
      </c>
      <c r="E41" s="56">
        <v>13408.7</v>
      </c>
      <c r="F41" s="15">
        <v>11006.8</v>
      </c>
      <c r="G41" s="15">
        <f>F41*100/E41</f>
        <v>82.087003214330991</v>
      </c>
      <c r="H41" s="15">
        <f>F41*100/D41</f>
        <v>104.05271267997088</v>
      </c>
    </row>
    <row r="42" spans="1:12" ht="37.5" customHeight="1" x14ac:dyDescent="0.2">
      <c r="A42" s="11" t="s">
        <v>61</v>
      </c>
      <c r="B42" s="63"/>
      <c r="C42" s="16" t="s">
        <v>59</v>
      </c>
      <c r="D42" s="67">
        <v>0</v>
      </c>
      <c r="E42" s="56">
        <v>-92.9</v>
      </c>
      <c r="F42" s="15">
        <v>-92.9</v>
      </c>
      <c r="G42" s="15">
        <f>F42*100/E42</f>
        <v>100</v>
      </c>
      <c r="H42" s="15"/>
    </row>
    <row r="43" spans="1:12" x14ac:dyDescent="0.2">
      <c r="A43" s="18"/>
      <c r="B43" s="19"/>
      <c r="C43" s="20" t="s">
        <v>4</v>
      </c>
      <c r="D43" s="21">
        <f>D40+D30</f>
        <v>29034.1</v>
      </c>
      <c r="E43" s="21">
        <f>E40+E30</f>
        <v>32705.000000000004</v>
      </c>
      <c r="F43" s="21">
        <f>F40+F30</f>
        <v>28488.1</v>
      </c>
      <c r="G43" s="21">
        <f>F43*100/E43</f>
        <v>87.106252866534163</v>
      </c>
      <c r="H43" s="21">
        <f>F43*100/D43</f>
        <v>98.119452643615617</v>
      </c>
    </row>
    <row r="44" spans="1:12" x14ac:dyDescent="0.2">
      <c r="A44" s="52"/>
      <c r="B44" s="53"/>
      <c r="C44" s="189"/>
      <c r="D44" s="189"/>
      <c r="E44" s="189"/>
      <c r="F44" s="189"/>
      <c r="G44" s="21"/>
      <c r="H44" s="15"/>
    </row>
    <row r="45" spans="1:12" x14ac:dyDescent="0.2">
      <c r="A45" s="180" t="s">
        <v>24</v>
      </c>
      <c r="B45" s="181"/>
      <c r="C45" s="181"/>
      <c r="D45" s="181"/>
      <c r="E45" s="181"/>
      <c r="F45" s="181"/>
      <c r="G45" s="181"/>
      <c r="H45" s="181"/>
    </row>
    <row r="46" spans="1:12" x14ac:dyDescent="0.2">
      <c r="A46" s="22" t="s">
        <v>3</v>
      </c>
      <c r="B46" s="22"/>
      <c r="C46" s="23" t="s">
        <v>63</v>
      </c>
      <c r="D46" s="24">
        <f>D47+D50+D52+D54+D55+D56+D51+D49+D48+D53</f>
        <v>21681.3</v>
      </c>
      <c r="E46" s="24">
        <f>E47+E50+E52+E54+E55+E56+E51+E49+E48+E53</f>
        <v>22471.899999999998</v>
      </c>
      <c r="F46" s="24">
        <f>F47+F50+F52+F54+F55+F56+F51+F49+F48+F53</f>
        <v>18711.400000000001</v>
      </c>
      <c r="G46" s="21">
        <f>F46*100/E46</f>
        <v>83.265767469595374</v>
      </c>
      <c r="H46" s="21">
        <f t="shared" ref="H46:H52" si="6">F46*100/D46</f>
        <v>86.302020635294028</v>
      </c>
    </row>
    <row r="47" spans="1:12" x14ac:dyDescent="0.2">
      <c r="A47" s="9" t="s">
        <v>71</v>
      </c>
      <c r="B47" s="9"/>
      <c r="C47" s="51" t="s">
        <v>72</v>
      </c>
      <c r="D47" s="43">
        <v>14100</v>
      </c>
      <c r="E47" s="56">
        <v>14101</v>
      </c>
      <c r="F47" s="66">
        <v>11707.4</v>
      </c>
      <c r="G47" s="15">
        <f>F47*100/E47</f>
        <v>83.025317353379194</v>
      </c>
      <c r="H47" s="15">
        <f t="shared" si="6"/>
        <v>83.031205673758862</v>
      </c>
      <c r="L47" s="2"/>
    </row>
    <row r="48" spans="1:12" ht="24" customHeight="1" x14ac:dyDescent="0.2">
      <c r="A48" s="9" t="s">
        <v>68</v>
      </c>
      <c r="B48" s="9"/>
      <c r="C48" s="25" t="s">
        <v>67</v>
      </c>
      <c r="D48" s="56">
        <v>3820.8</v>
      </c>
      <c r="E48" s="56">
        <v>3820.8</v>
      </c>
      <c r="F48" s="66">
        <v>3559.8</v>
      </c>
      <c r="G48" s="15">
        <f>F48*100/E48</f>
        <v>93.168969849246224</v>
      </c>
      <c r="H48" s="15">
        <f t="shared" si="6"/>
        <v>93.168969849246224</v>
      </c>
    </row>
    <row r="49" spans="1:8" x14ac:dyDescent="0.2">
      <c r="A49" s="9" t="s">
        <v>8</v>
      </c>
      <c r="B49" s="9"/>
      <c r="C49" s="25" t="s">
        <v>5</v>
      </c>
      <c r="D49" s="56">
        <v>16</v>
      </c>
      <c r="E49" s="56">
        <v>18</v>
      </c>
      <c r="F49" s="66">
        <v>2.2000000000000002</v>
      </c>
      <c r="G49" s="15">
        <f>F49*100/E49</f>
        <v>12.222222222222223</v>
      </c>
      <c r="H49" s="15">
        <f t="shared" si="6"/>
        <v>13.750000000000002</v>
      </c>
    </row>
    <row r="50" spans="1:8" ht="13.5" customHeight="1" x14ac:dyDescent="0.2">
      <c r="A50" s="9" t="s">
        <v>9</v>
      </c>
      <c r="B50" s="9"/>
      <c r="C50" s="25" t="s">
        <v>6</v>
      </c>
      <c r="D50" s="56">
        <v>2968.5</v>
      </c>
      <c r="E50" s="56">
        <v>2975.5</v>
      </c>
      <c r="F50" s="15">
        <v>2196.9</v>
      </c>
      <c r="G50" s="15">
        <f>F50*100/E50</f>
        <v>73.832969248865737</v>
      </c>
      <c r="H50" s="15">
        <f t="shared" si="6"/>
        <v>74.00707427993936</v>
      </c>
    </row>
    <row r="51" spans="1:8" ht="20.25" hidden="1" customHeight="1" x14ac:dyDescent="0.2">
      <c r="A51" s="9" t="s">
        <v>10</v>
      </c>
      <c r="B51" s="9"/>
      <c r="C51" s="25" t="s">
        <v>21</v>
      </c>
      <c r="D51" s="56"/>
      <c r="E51" s="56"/>
      <c r="F51" s="15"/>
      <c r="G51" s="15"/>
      <c r="H51" s="15" t="e">
        <f t="shared" si="6"/>
        <v>#DIV/0!</v>
      </c>
    </row>
    <row r="52" spans="1:8" ht="24" x14ac:dyDescent="0.2">
      <c r="A52" s="10" t="s">
        <v>11</v>
      </c>
      <c r="B52" s="10"/>
      <c r="C52" s="25" t="s">
        <v>17</v>
      </c>
      <c r="D52" s="56">
        <v>623.79999999999995</v>
      </c>
      <c r="E52" s="56">
        <v>623.79999999999995</v>
      </c>
      <c r="F52" s="15">
        <v>507.9</v>
      </c>
      <c r="G52" s="15">
        <f>F52*100/E52</f>
        <v>81.420327027893563</v>
      </c>
      <c r="H52" s="15">
        <f t="shared" si="6"/>
        <v>81.420327027893563</v>
      </c>
    </row>
    <row r="53" spans="1:8" ht="24.75" customHeight="1" x14ac:dyDescent="0.2">
      <c r="A53" s="27" t="s">
        <v>40</v>
      </c>
      <c r="B53" s="27"/>
      <c r="C53" s="25" t="s">
        <v>41</v>
      </c>
      <c r="D53" s="56"/>
      <c r="E53" s="56">
        <v>115.8</v>
      </c>
      <c r="F53" s="15">
        <v>115.9</v>
      </c>
      <c r="G53" s="15">
        <f>F53*100/E53</f>
        <v>100.08635578583765</v>
      </c>
      <c r="H53" s="15"/>
    </row>
    <row r="54" spans="1:8" ht="24" x14ac:dyDescent="0.2">
      <c r="A54" s="27" t="s">
        <v>18</v>
      </c>
      <c r="B54" s="27"/>
      <c r="C54" s="25" t="s">
        <v>15</v>
      </c>
      <c r="D54" s="56">
        <v>150</v>
      </c>
      <c r="E54" s="56">
        <v>717</v>
      </c>
      <c r="F54" s="15">
        <v>521.29999999999995</v>
      </c>
      <c r="G54" s="15">
        <f>F54*100/E54</f>
        <v>72.705718270571822</v>
      </c>
      <c r="H54" s="15">
        <f>F54*100/D54</f>
        <v>347.5333333333333</v>
      </c>
    </row>
    <row r="55" spans="1:8" ht="21" customHeight="1" x14ac:dyDescent="0.2">
      <c r="A55" s="18" t="s">
        <v>12</v>
      </c>
      <c r="B55" s="18"/>
      <c r="C55" s="25" t="s">
        <v>7</v>
      </c>
      <c r="D55" s="56">
        <v>2.2000000000000002</v>
      </c>
      <c r="E55" s="56">
        <v>100</v>
      </c>
      <c r="F55" s="15">
        <v>100</v>
      </c>
      <c r="G55" s="15">
        <f>F55*100/E55</f>
        <v>100</v>
      </c>
      <c r="H55" s="15">
        <f>F55*100/D55</f>
        <v>4545.454545454545</v>
      </c>
    </row>
    <row r="56" spans="1:8" ht="14.25" customHeight="1" x14ac:dyDescent="0.2">
      <c r="A56" s="58" t="s">
        <v>37</v>
      </c>
      <c r="B56" s="59"/>
      <c r="C56" s="13" t="s">
        <v>38</v>
      </c>
      <c r="D56" s="56"/>
      <c r="E56" s="56"/>
      <c r="F56" s="15"/>
      <c r="G56" s="15"/>
      <c r="H56" s="15"/>
    </row>
    <row r="57" spans="1:8" x14ac:dyDescent="0.2">
      <c r="A57" s="61" t="s">
        <v>1</v>
      </c>
      <c r="B57" s="61"/>
      <c r="C57" s="29" t="s">
        <v>0</v>
      </c>
      <c r="D57" s="30">
        <f>D58+D60+D59</f>
        <v>21114.799999999999</v>
      </c>
      <c r="E57" s="30">
        <f>E58+E60+E59</f>
        <v>29184.799999999999</v>
      </c>
      <c r="F57" s="30">
        <f>F58+F60+F59</f>
        <v>21164.199999999997</v>
      </c>
      <c r="G57" s="21">
        <f>F57*100/E57</f>
        <v>72.517886022861205</v>
      </c>
      <c r="H57" s="21">
        <f>F57*100/D57</f>
        <v>100.2339591187224</v>
      </c>
    </row>
    <row r="58" spans="1:8" ht="23.25" customHeight="1" x14ac:dyDescent="0.2">
      <c r="A58" s="73" t="s">
        <v>62</v>
      </c>
      <c r="B58" s="9"/>
      <c r="C58" s="31" t="s">
        <v>20</v>
      </c>
      <c r="D58" s="55">
        <v>21114.799999999999</v>
      </c>
      <c r="E58" s="56">
        <v>29184.799999999999</v>
      </c>
      <c r="F58" s="15">
        <v>21230.1</v>
      </c>
      <c r="G58" s="15">
        <f>F58*100/E58</f>
        <v>72.743688495381164</v>
      </c>
      <c r="H58" s="15">
        <f>F58*100/D58</f>
        <v>100.54606247750394</v>
      </c>
    </row>
    <row r="59" spans="1:8" ht="13.5" hidden="1" customHeight="1" x14ac:dyDescent="0.2">
      <c r="A59" s="11" t="s">
        <v>65</v>
      </c>
      <c r="B59" s="12" t="s">
        <v>60</v>
      </c>
      <c r="C59" s="13" t="s">
        <v>60</v>
      </c>
      <c r="D59" s="32"/>
      <c r="E59" s="56"/>
      <c r="F59" s="15"/>
      <c r="G59" s="15" t="e">
        <f>F59*100/E59</f>
        <v>#DIV/0!</v>
      </c>
      <c r="H59" s="15"/>
    </row>
    <row r="60" spans="1:8" ht="27" customHeight="1" x14ac:dyDescent="0.2">
      <c r="A60" s="11" t="s">
        <v>61</v>
      </c>
      <c r="B60" s="63"/>
      <c r="C60" s="16" t="s">
        <v>59</v>
      </c>
      <c r="D60" s="16"/>
      <c r="E60" s="56"/>
      <c r="F60" s="15">
        <v>-65.900000000000006</v>
      </c>
      <c r="G60" s="15"/>
      <c r="H60" s="15"/>
    </row>
    <row r="61" spans="1:8" x14ac:dyDescent="0.2">
      <c r="A61" s="10"/>
      <c r="B61" s="69"/>
      <c r="C61" s="70" t="s">
        <v>4</v>
      </c>
      <c r="D61" s="71">
        <f>D57+D46</f>
        <v>42796.1</v>
      </c>
      <c r="E61" s="71">
        <f>E57+E46</f>
        <v>51656.7</v>
      </c>
      <c r="F61" s="71">
        <f>F57+F46</f>
        <v>39875.599999999999</v>
      </c>
      <c r="G61" s="21">
        <f>F61*100/E61</f>
        <v>77.193471514827706</v>
      </c>
      <c r="H61" s="21">
        <f>F61*100/D61</f>
        <v>93.175780036031327</v>
      </c>
    </row>
    <row r="62" spans="1:8" x14ac:dyDescent="0.2">
      <c r="A62" s="182"/>
      <c r="B62" s="183"/>
      <c r="C62" s="183"/>
      <c r="D62" s="183"/>
      <c r="E62" s="183"/>
      <c r="F62" s="183"/>
      <c r="G62" s="21"/>
      <c r="H62" s="15"/>
    </row>
    <row r="63" spans="1:8" x14ac:dyDescent="0.2">
      <c r="A63" s="180" t="s">
        <v>25</v>
      </c>
      <c r="B63" s="181"/>
      <c r="C63" s="181"/>
      <c r="D63" s="181"/>
      <c r="E63" s="181"/>
      <c r="F63" s="181"/>
      <c r="G63" s="181"/>
      <c r="H63" s="181"/>
    </row>
    <row r="64" spans="1:8" x14ac:dyDescent="0.2">
      <c r="A64" s="61" t="s">
        <v>3</v>
      </c>
      <c r="B64" s="61"/>
      <c r="C64" s="65" t="s">
        <v>63</v>
      </c>
      <c r="D64" s="60">
        <f>D65+D68+D70+D72+D69+D74+D73+D67+D71+D66</f>
        <v>43248.299999999996</v>
      </c>
      <c r="E64" s="60">
        <f>E65+E68+E70+E72+E69+E74+E73+E67+E71+E66</f>
        <v>83763</v>
      </c>
      <c r="F64" s="60">
        <f>F65+F68+F70+F72+F69+F74+F73+F67+F71+F66</f>
        <v>39735.600000000006</v>
      </c>
      <c r="G64" s="21">
        <f t="shared" ref="G64:G70" si="7">F64*100/E64</f>
        <v>47.438129006840732</v>
      </c>
      <c r="H64" s="21">
        <f t="shared" ref="H64:H70" si="8">F64*100/D64</f>
        <v>91.87783103613323</v>
      </c>
    </row>
    <row r="65" spans="1:12" x14ac:dyDescent="0.2">
      <c r="A65" s="9" t="s">
        <v>71</v>
      </c>
      <c r="B65" s="9"/>
      <c r="C65" s="51" t="s">
        <v>72</v>
      </c>
      <c r="D65" s="43">
        <v>22400</v>
      </c>
      <c r="E65" s="56">
        <v>22400</v>
      </c>
      <c r="F65" s="17">
        <v>18993.400000000001</v>
      </c>
      <c r="G65" s="15">
        <f t="shared" si="7"/>
        <v>84.7919642857143</v>
      </c>
      <c r="H65" s="15">
        <f t="shared" si="8"/>
        <v>84.7919642857143</v>
      </c>
      <c r="L65" s="2"/>
    </row>
    <row r="66" spans="1:12" ht="23.25" customHeight="1" x14ac:dyDescent="0.2">
      <c r="A66" s="9" t="s">
        <v>68</v>
      </c>
      <c r="B66" s="9"/>
      <c r="C66" s="25" t="s">
        <v>67</v>
      </c>
      <c r="D66" s="56">
        <v>6582.1</v>
      </c>
      <c r="E66" s="56">
        <v>6582.1</v>
      </c>
      <c r="F66" s="17">
        <v>6132.6</v>
      </c>
      <c r="G66" s="15">
        <f t="shared" si="7"/>
        <v>93.170872517889421</v>
      </c>
      <c r="H66" s="15">
        <f t="shared" si="8"/>
        <v>93.170872517889421</v>
      </c>
    </row>
    <row r="67" spans="1:12" x14ac:dyDescent="0.2">
      <c r="A67" s="9" t="s">
        <v>8</v>
      </c>
      <c r="B67" s="9"/>
      <c r="C67" s="25" t="s">
        <v>5</v>
      </c>
      <c r="D67" s="56">
        <v>40</v>
      </c>
      <c r="E67" s="56">
        <v>40</v>
      </c>
      <c r="F67" s="14">
        <v>43.8</v>
      </c>
      <c r="G67" s="15">
        <f t="shared" si="7"/>
        <v>109.5</v>
      </c>
      <c r="H67" s="15">
        <f t="shared" si="8"/>
        <v>109.5</v>
      </c>
    </row>
    <row r="68" spans="1:12" x14ac:dyDescent="0.2">
      <c r="A68" s="9" t="s">
        <v>9</v>
      </c>
      <c r="B68" s="9"/>
      <c r="C68" s="25" t="s">
        <v>6</v>
      </c>
      <c r="D68" s="56">
        <v>7628.7</v>
      </c>
      <c r="E68" s="56">
        <v>7728.7</v>
      </c>
      <c r="F68" s="14">
        <v>3808.7</v>
      </c>
      <c r="G68" s="15">
        <f t="shared" si="7"/>
        <v>49.279956525677022</v>
      </c>
      <c r="H68" s="15">
        <f t="shared" si="8"/>
        <v>49.925937577831085</v>
      </c>
    </row>
    <row r="69" spans="1:12" ht="18.75" customHeight="1" x14ac:dyDescent="0.2">
      <c r="A69" s="9" t="s">
        <v>10</v>
      </c>
      <c r="B69" s="9"/>
      <c r="C69" s="25" t="s">
        <v>21</v>
      </c>
      <c r="D69" s="56">
        <v>57</v>
      </c>
      <c r="E69" s="56">
        <v>57</v>
      </c>
      <c r="F69" s="14">
        <v>56</v>
      </c>
      <c r="G69" s="15">
        <f t="shared" si="7"/>
        <v>98.245614035087726</v>
      </c>
      <c r="H69" s="15">
        <f t="shared" si="8"/>
        <v>98.245614035087726</v>
      </c>
    </row>
    <row r="70" spans="1:12" ht="23.25" customHeight="1" x14ac:dyDescent="0.2">
      <c r="A70" s="10" t="s">
        <v>11</v>
      </c>
      <c r="B70" s="10"/>
      <c r="C70" s="25" t="s">
        <v>17</v>
      </c>
      <c r="D70" s="56">
        <v>6449.5</v>
      </c>
      <c r="E70" s="56">
        <v>10002</v>
      </c>
      <c r="F70" s="14">
        <v>9967.6</v>
      </c>
      <c r="G70" s="15">
        <f t="shared" si="7"/>
        <v>99.656068786242756</v>
      </c>
      <c r="H70" s="15">
        <f t="shared" si="8"/>
        <v>154.54841460578339</v>
      </c>
    </row>
    <row r="71" spans="1:12" ht="14.25" hidden="1" customHeight="1" x14ac:dyDescent="0.2">
      <c r="A71" s="27" t="s">
        <v>40</v>
      </c>
      <c r="B71" s="27"/>
      <c r="C71" s="25" t="s">
        <v>41</v>
      </c>
      <c r="D71" s="56"/>
      <c r="E71" s="56"/>
      <c r="F71" s="14"/>
      <c r="G71" s="15"/>
      <c r="H71" s="15"/>
    </row>
    <row r="72" spans="1:12" ht="24" x14ac:dyDescent="0.2">
      <c r="A72" s="26" t="s">
        <v>18</v>
      </c>
      <c r="B72" s="26"/>
      <c r="C72" s="25" t="s">
        <v>15</v>
      </c>
      <c r="D72" s="56">
        <v>91</v>
      </c>
      <c r="E72" s="56">
        <v>36445.199999999997</v>
      </c>
      <c r="F72" s="14">
        <v>210.5</v>
      </c>
      <c r="G72" s="15">
        <f>F72*100/E72</f>
        <v>0.57757948920571167</v>
      </c>
      <c r="H72" s="15">
        <f>F72*100/D72</f>
        <v>231.31868131868131</v>
      </c>
    </row>
    <row r="73" spans="1:12" ht="18" customHeight="1" x14ac:dyDescent="0.2">
      <c r="A73" s="18" t="s">
        <v>12</v>
      </c>
      <c r="B73" s="18"/>
      <c r="C73" s="25" t="s">
        <v>7</v>
      </c>
      <c r="D73" s="56"/>
      <c r="E73" s="56">
        <v>508</v>
      </c>
      <c r="F73" s="14">
        <v>509.3</v>
      </c>
      <c r="G73" s="15">
        <f>F73*100/E73</f>
        <v>100.25590551181102</v>
      </c>
      <c r="H73" s="15"/>
    </row>
    <row r="74" spans="1:12" ht="16.5" customHeight="1" x14ac:dyDescent="0.2">
      <c r="A74" s="28" t="s">
        <v>37</v>
      </c>
      <c r="B74" s="59"/>
      <c r="C74" s="13" t="s">
        <v>38</v>
      </c>
      <c r="D74" s="56"/>
      <c r="E74" s="56"/>
      <c r="F74" s="14">
        <v>13.7</v>
      </c>
      <c r="G74" s="15"/>
      <c r="H74" s="15"/>
    </row>
    <row r="75" spans="1:12" x14ac:dyDescent="0.2">
      <c r="A75" s="22" t="s">
        <v>1</v>
      </c>
      <c r="B75" s="22"/>
      <c r="C75" s="29" t="s">
        <v>0</v>
      </c>
      <c r="D75" s="30">
        <f>D76+D77</f>
        <v>30757.1</v>
      </c>
      <c r="E75" s="30">
        <f>E76+E77</f>
        <v>76019.3</v>
      </c>
      <c r="F75" s="30">
        <f>F76+F77</f>
        <v>66727.100000000006</v>
      </c>
      <c r="G75" s="21">
        <f>F75*100/E75</f>
        <v>87.776525171897148</v>
      </c>
      <c r="H75" s="21">
        <f>F75*100/D75</f>
        <v>216.94860698830519</v>
      </c>
    </row>
    <row r="76" spans="1:12" ht="24" x14ac:dyDescent="0.2">
      <c r="A76" s="73" t="s">
        <v>62</v>
      </c>
      <c r="B76" s="9"/>
      <c r="C76" s="31" t="s">
        <v>20</v>
      </c>
      <c r="D76" s="55">
        <v>30757.1</v>
      </c>
      <c r="E76" s="56">
        <v>75986.8</v>
      </c>
      <c r="F76" s="15">
        <v>66694.600000000006</v>
      </c>
      <c r="G76" s="15">
        <f>F76*100/E76</f>
        <v>87.771297120026119</v>
      </c>
      <c r="H76" s="15">
        <f>F76*100/D76</f>
        <v>216.84294032922483</v>
      </c>
    </row>
    <row r="77" spans="1:12" x14ac:dyDescent="0.2">
      <c r="A77" s="73" t="s">
        <v>66</v>
      </c>
      <c r="B77" s="11"/>
      <c r="C77" s="32" t="s">
        <v>19</v>
      </c>
      <c r="D77" s="62"/>
      <c r="E77" s="56">
        <v>32.5</v>
      </c>
      <c r="F77" s="15">
        <v>32.5</v>
      </c>
      <c r="G77" s="15">
        <f>F77*100/E77</f>
        <v>100</v>
      </c>
      <c r="H77" s="15"/>
    </row>
    <row r="78" spans="1:12" x14ac:dyDescent="0.2">
      <c r="A78" s="18"/>
      <c r="B78" s="19"/>
      <c r="C78" s="20" t="s">
        <v>4</v>
      </c>
      <c r="D78" s="21">
        <f>D75+D64</f>
        <v>74005.399999999994</v>
      </c>
      <c r="E78" s="21">
        <f>E75+E64</f>
        <v>159782.29999999999</v>
      </c>
      <c r="F78" s="21">
        <f>F75+F64</f>
        <v>106462.70000000001</v>
      </c>
      <c r="G78" s="21">
        <f>F78*100/E78</f>
        <v>66.629845733851639</v>
      </c>
      <c r="H78" s="21">
        <f>F78*100/D78</f>
        <v>143.85801576641708</v>
      </c>
    </row>
    <row r="79" spans="1:12" x14ac:dyDescent="0.2">
      <c r="A79" s="182"/>
      <c r="B79" s="183"/>
      <c r="C79" s="183"/>
      <c r="D79" s="183"/>
      <c r="E79" s="183"/>
      <c r="F79" s="183"/>
      <c r="G79" s="21"/>
      <c r="H79" s="15"/>
    </row>
    <row r="80" spans="1:12" x14ac:dyDescent="0.2">
      <c r="A80" s="180" t="s">
        <v>26</v>
      </c>
      <c r="B80" s="181"/>
      <c r="C80" s="181"/>
      <c r="D80" s="181"/>
      <c r="E80" s="181"/>
      <c r="F80" s="181"/>
      <c r="G80" s="181"/>
      <c r="H80" s="181"/>
    </row>
    <row r="81" spans="1:12" x14ac:dyDescent="0.2">
      <c r="A81" s="22" t="s">
        <v>3</v>
      </c>
      <c r="B81" s="22"/>
      <c r="C81" s="23" t="s">
        <v>63</v>
      </c>
      <c r="D81" s="24">
        <f>D82+D84+D85+D86+D87+D88+D89+D90+D91+D83</f>
        <v>37868.300000000003</v>
      </c>
      <c r="E81" s="24">
        <f>E82+E84+E85+E86+E87+E88+E89+E90+E91+E83</f>
        <v>46141.8</v>
      </c>
      <c r="F81" s="24">
        <f>F82+F84+F85+F86+F87+F88+F89+F90+F91+F83</f>
        <v>36450.699999999997</v>
      </c>
      <c r="G81" s="21">
        <f t="shared" ref="G81:G90" si="9">F81*100/E81</f>
        <v>78.997134918880477</v>
      </c>
      <c r="H81" s="21">
        <f t="shared" ref="H81:H87" si="10">F81*100/D81</f>
        <v>96.256499499581423</v>
      </c>
      <c r="K81" s="2"/>
    </row>
    <row r="82" spans="1:12" ht="13.5" customHeight="1" x14ac:dyDescent="0.2">
      <c r="A82" s="9" t="s">
        <v>71</v>
      </c>
      <c r="B82" s="9"/>
      <c r="C82" s="51" t="s">
        <v>72</v>
      </c>
      <c r="D82" s="56">
        <v>25300</v>
      </c>
      <c r="E82" s="56">
        <v>28571.3</v>
      </c>
      <c r="F82" s="15">
        <v>19163.3</v>
      </c>
      <c r="G82" s="15">
        <f t="shared" si="9"/>
        <v>67.071851823333205</v>
      </c>
      <c r="H82" s="15">
        <f t="shared" si="10"/>
        <v>75.744268774703556</v>
      </c>
      <c r="L82" s="2"/>
    </row>
    <row r="83" spans="1:12" ht="24.75" customHeight="1" x14ac:dyDescent="0.2">
      <c r="A83" s="9" t="s">
        <v>68</v>
      </c>
      <c r="B83" s="9"/>
      <c r="C83" s="25" t="s">
        <v>67</v>
      </c>
      <c r="D83" s="56">
        <v>4207.6000000000004</v>
      </c>
      <c r="E83" s="56">
        <v>4207.6000000000004</v>
      </c>
      <c r="F83" s="15">
        <v>3920.2</v>
      </c>
      <c r="G83" s="15">
        <f t="shared" si="9"/>
        <v>93.169502804449081</v>
      </c>
      <c r="H83" s="15">
        <f t="shared" si="10"/>
        <v>93.169502804449081</v>
      </c>
    </row>
    <row r="84" spans="1:12" ht="15" hidden="1" customHeight="1" x14ac:dyDescent="0.2">
      <c r="A84" s="9" t="s">
        <v>8</v>
      </c>
      <c r="B84" s="9"/>
      <c r="C84" s="25" t="s">
        <v>5</v>
      </c>
      <c r="D84" s="56"/>
      <c r="E84" s="56"/>
      <c r="F84" s="15"/>
      <c r="G84" s="15" t="e">
        <f t="shared" si="9"/>
        <v>#DIV/0!</v>
      </c>
      <c r="H84" s="15" t="e">
        <f t="shared" si="10"/>
        <v>#DIV/0!</v>
      </c>
    </row>
    <row r="85" spans="1:12" x14ac:dyDescent="0.2">
      <c r="A85" s="9" t="s">
        <v>9</v>
      </c>
      <c r="B85" s="9"/>
      <c r="C85" s="25" t="s">
        <v>6</v>
      </c>
      <c r="D85" s="56">
        <v>2202.9</v>
      </c>
      <c r="E85" s="56">
        <v>2452.9</v>
      </c>
      <c r="F85" s="15">
        <v>2238.5</v>
      </c>
      <c r="G85" s="15">
        <f t="shared" si="9"/>
        <v>91.2593256961148</v>
      </c>
      <c r="H85" s="15">
        <f t="shared" si="10"/>
        <v>101.61605156838712</v>
      </c>
    </row>
    <row r="86" spans="1:12" hidden="1" x14ac:dyDescent="0.2">
      <c r="A86" s="9" t="s">
        <v>10</v>
      </c>
      <c r="B86" s="9"/>
      <c r="C86" s="25" t="s">
        <v>21</v>
      </c>
      <c r="D86" s="56"/>
      <c r="E86" s="56"/>
      <c r="F86" s="15"/>
      <c r="G86" s="15" t="e">
        <f t="shared" si="9"/>
        <v>#DIV/0!</v>
      </c>
      <c r="H86" s="15" t="e">
        <f t="shared" si="10"/>
        <v>#DIV/0!</v>
      </c>
    </row>
    <row r="87" spans="1:12" ht="26.25" customHeight="1" x14ac:dyDescent="0.2">
      <c r="A87" s="10" t="s">
        <v>11</v>
      </c>
      <c r="B87" s="10"/>
      <c r="C87" s="25" t="s">
        <v>17</v>
      </c>
      <c r="D87" s="56">
        <v>6104</v>
      </c>
      <c r="E87" s="56">
        <v>6767.2</v>
      </c>
      <c r="F87" s="15">
        <v>6736</v>
      </c>
      <c r="G87" s="15">
        <f t="shared" si="9"/>
        <v>99.538952594869372</v>
      </c>
      <c r="H87" s="15">
        <f t="shared" si="10"/>
        <v>110.35386631716906</v>
      </c>
    </row>
    <row r="88" spans="1:12" ht="28.5" customHeight="1" x14ac:dyDescent="0.2">
      <c r="A88" s="27" t="s">
        <v>40</v>
      </c>
      <c r="B88" s="27"/>
      <c r="C88" s="25" t="s">
        <v>41</v>
      </c>
      <c r="D88" s="56">
        <v>0</v>
      </c>
      <c r="E88" s="56">
        <v>228.8</v>
      </c>
      <c r="F88" s="15">
        <v>523</v>
      </c>
      <c r="G88" s="15">
        <f t="shared" si="9"/>
        <v>228.58391608391608</v>
      </c>
      <c r="H88" s="15"/>
    </row>
    <row r="89" spans="1:12" ht="24" x14ac:dyDescent="0.2">
      <c r="A89" s="26" t="s">
        <v>18</v>
      </c>
      <c r="B89" s="26"/>
      <c r="C89" s="25" t="s">
        <v>15</v>
      </c>
      <c r="D89" s="56">
        <v>53.8</v>
      </c>
      <c r="E89" s="56">
        <v>3795.3</v>
      </c>
      <c r="F89" s="15">
        <v>3751</v>
      </c>
      <c r="G89" s="15">
        <f t="shared" si="9"/>
        <v>98.832766843200801</v>
      </c>
      <c r="H89" s="15">
        <f>F89*100/D89</f>
        <v>6972.1189591078073</v>
      </c>
    </row>
    <row r="90" spans="1:12" ht="15.75" customHeight="1" x14ac:dyDescent="0.2">
      <c r="A90" s="18" t="s">
        <v>12</v>
      </c>
      <c r="B90" s="18"/>
      <c r="C90" s="25" t="s">
        <v>7</v>
      </c>
      <c r="D90" s="56"/>
      <c r="E90" s="56">
        <v>118.7</v>
      </c>
      <c r="F90" s="15">
        <v>118.7</v>
      </c>
      <c r="G90" s="15">
        <f t="shared" si="9"/>
        <v>100</v>
      </c>
      <c r="H90" s="15"/>
    </row>
    <row r="91" spans="1:12" x14ac:dyDescent="0.2">
      <c r="A91" s="28" t="s">
        <v>37</v>
      </c>
      <c r="B91" s="59"/>
      <c r="C91" s="13" t="s">
        <v>38</v>
      </c>
      <c r="D91" s="56"/>
      <c r="E91" s="56"/>
      <c r="F91" s="15"/>
      <c r="G91" s="15"/>
      <c r="H91" s="15"/>
    </row>
    <row r="92" spans="1:12" hidden="1" x14ac:dyDescent="0.2">
      <c r="A92" s="28" t="s">
        <v>42</v>
      </c>
      <c r="B92" s="59"/>
      <c r="C92" s="13" t="s">
        <v>43</v>
      </c>
      <c r="D92" s="68"/>
      <c r="E92" s="13"/>
      <c r="F92" s="15"/>
      <c r="G92" s="21" t="e">
        <f>F92*100/E92</f>
        <v>#DIV/0!</v>
      </c>
      <c r="H92" s="15" t="e">
        <f>F92*100/D92</f>
        <v>#DIV/0!</v>
      </c>
    </row>
    <row r="93" spans="1:12" x14ac:dyDescent="0.2">
      <c r="A93" s="22" t="s">
        <v>1</v>
      </c>
      <c r="B93" s="22"/>
      <c r="C93" s="29" t="s">
        <v>0</v>
      </c>
      <c r="D93" s="30">
        <f>D94+D95</f>
        <v>49702.6</v>
      </c>
      <c r="E93" s="30">
        <f>E94+E95</f>
        <v>69057.399999999994</v>
      </c>
      <c r="F93" s="30">
        <f>F94+F95</f>
        <v>53520.7</v>
      </c>
      <c r="G93" s="21">
        <f>F93*100/E93</f>
        <v>77.501759405943474</v>
      </c>
      <c r="H93" s="21">
        <f>F93*100/D93</f>
        <v>107.68189189297945</v>
      </c>
    </row>
    <row r="94" spans="1:12" ht="24" x14ac:dyDescent="0.2">
      <c r="A94" s="73" t="s">
        <v>62</v>
      </c>
      <c r="B94" s="9"/>
      <c r="C94" s="31" t="s">
        <v>20</v>
      </c>
      <c r="D94" s="55">
        <v>49702.6</v>
      </c>
      <c r="E94" s="56">
        <v>69057.399999999994</v>
      </c>
      <c r="F94" s="15">
        <v>53520.7</v>
      </c>
      <c r="G94" s="15">
        <f>F94*100/E94</f>
        <v>77.501759405943474</v>
      </c>
      <c r="H94" s="15">
        <f>F94*100/D94</f>
        <v>107.68189189297945</v>
      </c>
    </row>
    <row r="95" spans="1:12" ht="21" hidden="1" customHeight="1" x14ac:dyDescent="0.2">
      <c r="A95" s="11" t="s">
        <v>66</v>
      </c>
      <c r="B95" s="11"/>
      <c r="C95" s="32" t="s">
        <v>19</v>
      </c>
      <c r="D95" s="62"/>
      <c r="E95" s="56"/>
      <c r="F95" s="15"/>
      <c r="G95" s="15" t="e">
        <f>F95*100/E95</f>
        <v>#DIV/0!</v>
      </c>
      <c r="H95" s="15"/>
    </row>
    <row r="96" spans="1:12" x14ac:dyDescent="0.2">
      <c r="A96" s="18"/>
      <c r="B96" s="19"/>
      <c r="C96" s="20" t="s">
        <v>4</v>
      </c>
      <c r="D96" s="21">
        <f>D93+D81</f>
        <v>87570.9</v>
      </c>
      <c r="E96" s="21">
        <f>E93+E81</f>
        <v>115199.2</v>
      </c>
      <c r="F96" s="21">
        <f>F93+F81</f>
        <v>89971.4</v>
      </c>
      <c r="G96" s="21">
        <f>F96*100/E96</f>
        <v>78.100715977194284</v>
      </c>
      <c r="H96" s="21">
        <f>F96*100/D96</f>
        <v>102.74120741022418</v>
      </c>
    </row>
    <row r="97" spans="1:12" x14ac:dyDescent="0.2">
      <c r="A97" s="182"/>
      <c r="B97" s="183"/>
      <c r="C97" s="183"/>
      <c r="D97" s="183"/>
      <c r="E97" s="183"/>
      <c r="F97" s="183"/>
      <c r="G97" s="21"/>
      <c r="H97" s="15"/>
    </row>
    <row r="98" spans="1:12" x14ac:dyDescent="0.2">
      <c r="A98" s="180" t="s">
        <v>27</v>
      </c>
      <c r="B98" s="181"/>
      <c r="C98" s="181"/>
      <c r="D98" s="181"/>
      <c r="E98" s="181"/>
      <c r="F98" s="181"/>
      <c r="G98" s="181"/>
      <c r="H98" s="181"/>
    </row>
    <row r="99" spans="1:12" x14ac:dyDescent="0.2">
      <c r="A99" s="22" t="s">
        <v>3</v>
      </c>
      <c r="B99" s="22"/>
      <c r="C99" s="23" t="s">
        <v>63</v>
      </c>
      <c r="D99" s="24">
        <f>D100+D103+D107+D104+D105+D108+D106+D102+D101</f>
        <v>2928.3999999999996</v>
      </c>
      <c r="E99" s="24">
        <f>E100+E103+E107+E104+E105+E108+E106+E102+E101</f>
        <v>2928.3999999999996</v>
      </c>
      <c r="F99" s="24">
        <f>F100+F103+F107+F104+F105+F108+F106+F102+F101+0.1</f>
        <v>2652.9999999999995</v>
      </c>
      <c r="G99" s="21">
        <f t="shared" ref="G99:G105" si="11">F99*100/E99</f>
        <v>90.595547056413054</v>
      </c>
      <c r="H99" s="21">
        <f t="shared" ref="H99:H105" si="12">F99*100/D99</f>
        <v>90.595547056413054</v>
      </c>
    </row>
    <row r="100" spans="1:12" x14ac:dyDescent="0.2">
      <c r="A100" s="9" t="s">
        <v>71</v>
      </c>
      <c r="B100" s="9"/>
      <c r="C100" s="51" t="s">
        <v>72</v>
      </c>
      <c r="D100" s="56">
        <v>1330</v>
      </c>
      <c r="E100" s="56">
        <v>1330</v>
      </c>
      <c r="F100" s="15">
        <v>1113.4000000000001</v>
      </c>
      <c r="G100" s="15">
        <f t="shared" si="11"/>
        <v>83.714285714285722</v>
      </c>
      <c r="H100" s="15">
        <f t="shared" si="12"/>
        <v>83.714285714285722</v>
      </c>
      <c r="L100" s="2"/>
    </row>
    <row r="101" spans="1:12" ht="25.5" customHeight="1" x14ac:dyDescent="0.2">
      <c r="A101" s="9" t="s">
        <v>68</v>
      </c>
      <c r="B101" s="9"/>
      <c r="C101" s="25" t="s">
        <v>67</v>
      </c>
      <c r="D101" s="56">
        <v>1368.8</v>
      </c>
      <c r="E101" s="56">
        <v>1368.8</v>
      </c>
      <c r="F101" s="15">
        <v>1275.3</v>
      </c>
      <c r="G101" s="15">
        <f t="shared" si="11"/>
        <v>93.169199298655755</v>
      </c>
      <c r="H101" s="15">
        <f t="shared" si="12"/>
        <v>93.169199298655755</v>
      </c>
    </row>
    <row r="102" spans="1:12" hidden="1" x14ac:dyDescent="0.2">
      <c r="A102" s="9" t="s">
        <v>8</v>
      </c>
      <c r="B102" s="9"/>
      <c r="C102" s="25" t="s">
        <v>5</v>
      </c>
      <c r="D102" s="56"/>
      <c r="E102" s="56"/>
      <c r="F102" s="15"/>
      <c r="G102" s="15" t="e">
        <f t="shared" si="11"/>
        <v>#DIV/0!</v>
      </c>
      <c r="H102" s="15" t="e">
        <f t="shared" si="12"/>
        <v>#DIV/0!</v>
      </c>
    </row>
    <row r="103" spans="1:12" x14ac:dyDescent="0.2">
      <c r="A103" s="9" t="s">
        <v>9</v>
      </c>
      <c r="B103" s="9"/>
      <c r="C103" s="25" t="s">
        <v>6</v>
      </c>
      <c r="D103" s="56">
        <v>202.1</v>
      </c>
      <c r="E103" s="56">
        <v>202.1</v>
      </c>
      <c r="F103" s="15">
        <v>118.6</v>
      </c>
      <c r="G103" s="15">
        <f t="shared" si="11"/>
        <v>58.683819891143003</v>
      </c>
      <c r="H103" s="15">
        <f t="shared" si="12"/>
        <v>58.683819891143003</v>
      </c>
    </row>
    <row r="104" spans="1:12" x14ac:dyDescent="0.2">
      <c r="A104" s="9" t="s">
        <v>10</v>
      </c>
      <c r="B104" s="9"/>
      <c r="C104" s="25" t="s">
        <v>21</v>
      </c>
      <c r="D104" s="56">
        <v>1.5</v>
      </c>
      <c r="E104" s="56">
        <v>1.5</v>
      </c>
      <c r="F104" s="15">
        <v>2.6</v>
      </c>
      <c r="G104" s="15">
        <f t="shared" si="11"/>
        <v>173.33333333333334</v>
      </c>
      <c r="H104" s="15">
        <f t="shared" si="12"/>
        <v>173.33333333333334</v>
      </c>
    </row>
    <row r="105" spans="1:12" ht="24" x14ac:dyDescent="0.2">
      <c r="A105" s="10" t="s">
        <v>11</v>
      </c>
      <c r="B105" s="10"/>
      <c r="C105" s="25" t="s">
        <v>17</v>
      </c>
      <c r="D105" s="56">
        <v>26</v>
      </c>
      <c r="E105" s="56">
        <v>26</v>
      </c>
      <c r="F105" s="15">
        <v>127.5</v>
      </c>
      <c r="G105" s="15">
        <f t="shared" si="11"/>
        <v>490.38461538461536</v>
      </c>
      <c r="H105" s="15">
        <f t="shared" si="12"/>
        <v>490.38461538461536</v>
      </c>
    </row>
    <row r="106" spans="1:12" ht="25.5" customHeight="1" x14ac:dyDescent="0.2">
      <c r="A106" s="27" t="s">
        <v>40</v>
      </c>
      <c r="B106" s="27"/>
      <c r="C106" s="25" t="s">
        <v>41</v>
      </c>
      <c r="D106" s="56"/>
      <c r="E106" s="56"/>
      <c r="F106" s="15">
        <v>15.5</v>
      </c>
      <c r="G106" s="15"/>
      <c r="H106" s="15"/>
    </row>
    <row r="107" spans="1:12" ht="15" hidden="1" customHeight="1" x14ac:dyDescent="0.2">
      <c r="A107" s="18" t="s">
        <v>12</v>
      </c>
      <c r="B107" s="18"/>
      <c r="C107" s="72" t="s">
        <v>7</v>
      </c>
      <c r="D107" s="56"/>
      <c r="E107" s="56"/>
      <c r="F107" s="15"/>
      <c r="G107" s="15"/>
      <c r="H107" s="15"/>
    </row>
    <row r="108" spans="1:12" ht="16.5" customHeight="1" x14ac:dyDescent="0.2">
      <c r="A108" s="27" t="s">
        <v>37</v>
      </c>
      <c r="B108" s="64"/>
      <c r="C108" s="13" t="s">
        <v>38</v>
      </c>
      <c r="D108" s="56"/>
      <c r="E108" s="56"/>
      <c r="F108" s="15"/>
      <c r="G108" s="21"/>
      <c r="H108" s="15"/>
    </row>
    <row r="109" spans="1:12" x14ac:dyDescent="0.2">
      <c r="A109" s="61" t="s">
        <v>1</v>
      </c>
      <c r="B109" s="61"/>
      <c r="C109" s="29" t="s">
        <v>0</v>
      </c>
      <c r="D109" s="30">
        <f>D110+D111</f>
        <v>24190.400000000001</v>
      </c>
      <c r="E109" s="30">
        <f>E110+E111</f>
        <v>32627.1</v>
      </c>
      <c r="F109" s="30">
        <f>F110+F111</f>
        <v>28244</v>
      </c>
      <c r="G109" s="21">
        <f>F109*100/E109</f>
        <v>86.566075440354794</v>
      </c>
      <c r="H109" s="21">
        <f>F109*100/D109</f>
        <v>116.75706065215952</v>
      </c>
    </row>
    <row r="110" spans="1:12" ht="24" x14ac:dyDescent="0.2">
      <c r="A110" s="11" t="s">
        <v>62</v>
      </c>
      <c r="B110" s="9"/>
      <c r="C110" s="31" t="s">
        <v>20</v>
      </c>
      <c r="D110" s="55">
        <v>24190.400000000001</v>
      </c>
      <c r="E110" s="56">
        <v>32627.1</v>
      </c>
      <c r="F110" s="15">
        <v>28231.599999999999</v>
      </c>
      <c r="G110" s="15">
        <f>F110*100/E110</f>
        <v>86.528070223832344</v>
      </c>
      <c r="H110" s="15">
        <f>F110*100/D110</f>
        <v>116.70580064819102</v>
      </c>
    </row>
    <row r="111" spans="1:12" ht="24" customHeight="1" x14ac:dyDescent="0.2">
      <c r="A111" s="73" t="s">
        <v>66</v>
      </c>
      <c r="B111" s="11"/>
      <c r="C111" s="32" t="s">
        <v>19</v>
      </c>
      <c r="D111" s="32"/>
      <c r="E111" s="56"/>
      <c r="F111" s="15">
        <v>12.4</v>
      </c>
      <c r="G111" s="21"/>
      <c r="H111" s="15"/>
    </row>
    <row r="112" spans="1:12" x14ac:dyDescent="0.2">
      <c r="A112" s="18"/>
      <c r="B112" s="19"/>
      <c r="C112" s="20" t="s">
        <v>4</v>
      </c>
      <c r="D112" s="21">
        <f>D109+D99</f>
        <v>27118.800000000003</v>
      </c>
      <c r="E112" s="21">
        <f>E109+E99</f>
        <v>35555.5</v>
      </c>
      <c r="F112" s="21">
        <f>F109+F99</f>
        <v>30897</v>
      </c>
      <c r="G112" s="21">
        <f>F112*100/E112</f>
        <v>86.897948278044183</v>
      </c>
      <c r="H112" s="21">
        <f>F112*100/D112</f>
        <v>113.93203239081375</v>
      </c>
    </row>
    <row r="113" spans="1:12" x14ac:dyDescent="0.2">
      <c r="A113" s="182"/>
      <c r="B113" s="183"/>
      <c r="C113" s="183"/>
      <c r="D113" s="183"/>
      <c r="E113" s="183"/>
      <c r="F113" s="183"/>
      <c r="G113" s="21"/>
      <c r="H113" s="15"/>
    </row>
    <row r="114" spans="1:12" x14ac:dyDescent="0.2">
      <c r="A114" s="180" t="s">
        <v>28</v>
      </c>
      <c r="B114" s="181"/>
      <c r="C114" s="181"/>
      <c r="D114" s="181"/>
      <c r="E114" s="181"/>
      <c r="F114" s="181"/>
      <c r="G114" s="181"/>
      <c r="H114" s="181"/>
    </row>
    <row r="115" spans="1:12" x14ac:dyDescent="0.2">
      <c r="A115" s="22" t="s">
        <v>3</v>
      </c>
      <c r="B115" s="22"/>
      <c r="C115" s="23" t="s">
        <v>63</v>
      </c>
      <c r="D115" s="24">
        <f>D116+D120+D124+D121+D122+D125+D123+D126+D117+D118+D119</f>
        <v>5340.7000000000007</v>
      </c>
      <c r="E115" s="24">
        <f>E116+E120+E124+E121+E122+E125+E123+E126+E117+E118+E119</f>
        <v>5545.7000000000007</v>
      </c>
      <c r="F115" s="24">
        <f>F116+F120+F124+F121+F122+F125+F123+F126+F117+F118+F119</f>
        <v>4932</v>
      </c>
      <c r="G115" s="21">
        <f>F115*100/E115</f>
        <v>88.933768505328445</v>
      </c>
      <c r="H115" s="21">
        <f>F115*100/D115</f>
        <v>92.347445091467392</v>
      </c>
    </row>
    <row r="116" spans="1:12" x14ac:dyDescent="0.2">
      <c r="A116" s="9" t="s">
        <v>71</v>
      </c>
      <c r="B116" s="9"/>
      <c r="C116" s="51" t="s">
        <v>72</v>
      </c>
      <c r="D116" s="56">
        <v>1350</v>
      </c>
      <c r="E116" s="56">
        <v>1350</v>
      </c>
      <c r="F116" s="15">
        <v>1271.0999999999999</v>
      </c>
      <c r="G116" s="15">
        <f>F116*100/E116</f>
        <v>94.155555555555551</v>
      </c>
      <c r="H116" s="15">
        <f>F116*100/D116</f>
        <v>94.155555555555551</v>
      </c>
      <c r="L116" s="2"/>
    </row>
    <row r="117" spans="1:12" ht="24" hidden="1" x14ac:dyDescent="0.2">
      <c r="A117" s="9" t="s">
        <v>68</v>
      </c>
      <c r="B117" s="9"/>
      <c r="C117" s="25" t="s">
        <v>67</v>
      </c>
      <c r="D117" s="56"/>
      <c r="E117" s="56"/>
      <c r="F117" s="15"/>
      <c r="G117" s="15" t="e">
        <f>F117*100/E117</f>
        <v>#DIV/0!</v>
      </c>
      <c r="H117" s="15" t="e">
        <f>F117*100/D117</f>
        <v>#DIV/0!</v>
      </c>
    </row>
    <row r="118" spans="1:12" ht="26.25" customHeight="1" x14ac:dyDescent="0.2">
      <c r="A118" s="9" t="s">
        <v>68</v>
      </c>
      <c r="B118" s="9"/>
      <c r="C118" s="25" t="s">
        <v>67</v>
      </c>
      <c r="D118" s="56">
        <v>2957.8</v>
      </c>
      <c r="E118" s="56">
        <v>2957.8</v>
      </c>
      <c r="F118" s="15">
        <v>2755.8</v>
      </c>
      <c r="G118" s="15">
        <f>F118*100/E118</f>
        <v>93.170599770099386</v>
      </c>
      <c r="H118" s="15">
        <f>F118*100/D118</f>
        <v>93.170599770099386</v>
      </c>
    </row>
    <row r="119" spans="1:12" ht="16.5" customHeight="1" x14ac:dyDescent="0.2">
      <c r="A119" s="9" t="s">
        <v>8</v>
      </c>
      <c r="B119" s="9"/>
      <c r="C119" s="25" t="s">
        <v>5</v>
      </c>
      <c r="D119" s="56">
        <v>0</v>
      </c>
      <c r="E119" s="56"/>
      <c r="F119" s="15">
        <v>24.4</v>
      </c>
      <c r="G119" s="15"/>
      <c r="H119" s="15"/>
    </row>
    <row r="120" spans="1:12" x14ac:dyDescent="0.2">
      <c r="A120" s="9" t="s">
        <v>9</v>
      </c>
      <c r="B120" s="9"/>
      <c r="C120" s="25" t="s">
        <v>6</v>
      </c>
      <c r="D120" s="56">
        <v>256.2</v>
      </c>
      <c r="E120" s="56">
        <v>256.2</v>
      </c>
      <c r="F120" s="15">
        <v>138.19999999999999</v>
      </c>
      <c r="G120" s="15">
        <f>F120*100/E120</f>
        <v>53.942232630757218</v>
      </c>
      <c r="H120" s="15">
        <f>F120*100/D120</f>
        <v>53.942232630757218</v>
      </c>
    </row>
    <row r="121" spans="1:12" x14ac:dyDescent="0.2">
      <c r="A121" s="9" t="s">
        <v>10</v>
      </c>
      <c r="B121" s="9"/>
      <c r="C121" s="25" t="s">
        <v>21</v>
      </c>
      <c r="D121" s="56">
        <v>13.5</v>
      </c>
      <c r="E121" s="56">
        <v>13.5</v>
      </c>
      <c r="F121" s="15">
        <v>17.2</v>
      </c>
      <c r="G121" s="15">
        <f>F121*100/E121</f>
        <v>127.4074074074074</v>
      </c>
      <c r="H121" s="15">
        <f>F121*100/D121</f>
        <v>127.4074074074074</v>
      </c>
    </row>
    <row r="122" spans="1:12" ht="23.25" customHeight="1" x14ac:dyDescent="0.2">
      <c r="A122" s="10" t="s">
        <v>11</v>
      </c>
      <c r="B122" s="10"/>
      <c r="C122" s="25" t="s">
        <v>17</v>
      </c>
      <c r="D122" s="56">
        <v>763.2</v>
      </c>
      <c r="E122" s="56">
        <v>763.2</v>
      </c>
      <c r="F122" s="15">
        <v>405.8</v>
      </c>
      <c r="G122" s="15">
        <f>F122*100/E122</f>
        <v>53.170859538784065</v>
      </c>
      <c r="H122" s="15">
        <f>F122*100/D122</f>
        <v>53.170859538784065</v>
      </c>
    </row>
    <row r="123" spans="1:12" ht="24.75" customHeight="1" x14ac:dyDescent="0.2">
      <c r="A123" s="27" t="s">
        <v>40</v>
      </c>
      <c r="B123" s="27"/>
      <c r="C123" s="25" t="s">
        <v>41</v>
      </c>
      <c r="D123" s="56">
        <v>0</v>
      </c>
      <c r="E123" s="56"/>
      <c r="F123" s="15">
        <v>114.5</v>
      </c>
      <c r="G123" s="15"/>
      <c r="H123" s="15"/>
    </row>
    <row r="124" spans="1:12" ht="27" hidden="1" customHeight="1" x14ac:dyDescent="0.2">
      <c r="A124" s="26" t="s">
        <v>18</v>
      </c>
      <c r="B124" s="26"/>
      <c r="C124" s="25" t="s">
        <v>15</v>
      </c>
      <c r="D124" s="56"/>
      <c r="E124" s="56"/>
      <c r="F124" s="15"/>
      <c r="G124" s="15"/>
      <c r="H124" s="15"/>
    </row>
    <row r="125" spans="1:12" ht="23.25" hidden="1" customHeight="1" x14ac:dyDescent="0.2">
      <c r="A125" s="18" t="s">
        <v>12</v>
      </c>
      <c r="B125" s="18"/>
      <c r="C125" s="25" t="s">
        <v>7</v>
      </c>
      <c r="D125" s="56"/>
      <c r="E125" s="56"/>
      <c r="F125" s="15"/>
      <c r="G125" s="21" t="e">
        <f>F125*100/E125</f>
        <v>#DIV/0!</v>
      </c>
      <c r="H125" s="15" t="e">
        <f>F125*100/D125</f>
        <v>#DIV/0!</v>
      </c>
    </row>
    <row r="126" spans="1:12" ht="14.25" customHeight="1" x14ac:dyDescent="0.2">
      <c r="A126" s="26" t="s">
        <v>37</v>
      </c>
      <c r="B126" s="64"/>
      <c r="C126" s="13" t="s">
        <v>38</v>
      </c>
      <c r="D126" s="56"/>
      <c r="E126" s="56">
        <v>205</v>
      </c>
      <c r="F126" s="15">
        <v>205</v>
      </c>
      <c r="G126" s="21"/>
      <c r="H126" s="15"/>
    </row>
    <row r="127" spans="1:12" x14ac:dyDescent="0.2">
      <c r="A127" s="22" t="s">
        <v>1</v>
      </c>
      <c r="B127" s="22"/>
      <c r="C127" s="29" t="s">
        <v>0</v>
      </c>
      <c r="D127" s="30">
        <f>D128</f>
        <v>30240.799999999999</v>
      </c>
      <c r="E127" s="30">
        <f>E128</f>
        <v>39509.300000000003</v>
      </c>
      <c r="F127" s="30">
        <f>F128</f>
        <v>32521.7</v>
      </c>
      <c r="G127" s="21">
        <f>F127*100/E127</f>
        <v>82.314037454472739</v>
      </c>
      <c r="H127" s="21">
        <f>F127*100/D127</f>
        <v>107.54245919420121</v>
      </c>
    </row>
    <row r="128" spans="1:12" ht="24" x14ac:dyDescent="0.2">
      <c r="A128" s="73" t="s">
        <v>62</v>
      </c>
      <c r="B128" s="9"/>
      <c r="C128" s="31" t="s">
        <v>20</v>
      </c>
      <c r="D128" s="55">
        <v>30240.799999999999</v>
      </c>
      <c r="E128" s="56">
        <v>39509.300000000003</v>
      </c>
      <c r="F128" s="15">
        <v>32521.7</v>
      </c>
      <c r="G128" s="15">
        <f>F128*100/E128</f>
        <v>82.314037454472739</v>
      </c>
      <c r="H128" s="15">
        <f>F128*100/D128</f>
        <v>107.54245919420121</v>
      </c>
    </row>
    <row r="129" spans="1:12" x14ac:dyDescent="0.2">
      <c r="A129" s="18"/>
      <c r="B129" s="19"/>
      <c r="C129" s="20" t="s">
        <v>4</v>
      </c>
      <c r="D129" s="21">
        <f>D127+D115</f>
        <v>35581.5</v>
      </c>
      <c r="E129" s="21">
        <f>E127+E115</f>
        <v>45055</v>
      </c>
      <c r="F129" s="21">
        <f>F127+F115</f>
        <v>37453.699999999997</v>
      </c>
      <c r="G129" s="21">
        <f>F129*100/E129</f>
        <v>83.128842525801787</v>
      </c>
      <c r="H129" s="21">
        <f>F129*100/D129</f>
        <v>105.26172308643535</v>
      </c>
    </row>
    <row r="130" spans="1:12" x14ac:dyDescent="0.2">
      <c r="A130" s="182"/>
      <c r="B130" s="183"/>
      <c r="C130" s="183"/>
      <c r="D130" s="183"/>
      <c r="E130" s="183"/>
      <c r="F130" s="183"/>
      <c r="G130" s="21"/>
      <c r="H130" s="15"/>
    </row>
    <row r="131" spans="1:12" x14ac:dyDescent="0.2">
      <c r="A131" s="180" t="s">
        <v>29</v>
      </c>
      <c r="B131" s="181"/>
      <c r="C131" s="181"/>
      <c r="D131" s="181"/>
      <c r="E131" s="181"/>
      <c r="F131" s="181"/>
      <c r="G131" s="181"/>
      <c r="H131" s="181"/>
    </row>
    <row r="132" spans="1:12" x14ac:dyDescent="0.2">
      <c r="A132" s="22" t="s">
        <v>3</v>
      </c>
      <c r="B132" s="22"/>
      <c r="C132" s="23" t="s">
        <v>63</v>
      </c>
      <c r="D132" s="24">
        <f>D133+D135+D136+D137+D139+D141+D138+D140+D134</f>
        <v>9980</v>
      </c>
      <c r="E132" s="24">
        <f>E133+E135+E136+E137+E139+E141+E138+E140+E134</f>
        <v>10005</v>
      </c>
      <c r="F132" s="24">
        <f>F133+F135+F136+F137+F139+F141+F138+F140+F134</f>
        <v>9360.7999999999993</v>
      </c>
      <c r="G132" s="21">
        <f t="shared" ref="G132:G137" si="13">F132*100/E132</f>
        <v>93.561219390304842</v>
      </c>
      <c r="H132" s="21">
        <f t="shared" ref="H132:H137" si="14">F132*100/D132</f>
        <v>93.795591182364717</v>
      </c>
    </row>
    <row r="133" spans="1:12" x14ac:dyDescent="0.2">
      <c r="A133" s="9" t="s">
        <v>71</v>
      </c>
      <c r="B133" s="9"/>
      <c r="C133" s="51" t="s">
        <v>72</v>
      </c>
      <c r="D133" s="56">
        <v>2850</v>
      </c>
      <c r="E133" s="56">
        <v>2850</v>
      </c>
      <c r="F133" s="15">
        <v>2830.1</v>
      </c>
      <c r="G133" s="15">
        <f t="shared" si="13"/>
        <v>99.301754385964912</v>
      </c>
      <c r="H133" s="15">
        <f t="shared" si="14"/>
        <v>99.301754385964912</v>
      </c>
      <c r="L133" s="2"/>
    </row>
    <row r="134" spans="1:12" ht="23.25" customHeight="1" x14ac:dyDescent="0.2">
      <c r="A134" s="9" t="s">
        <v>68</v>
      </c>
      <c r="B134" s="9"/>
      <c r="C134" s="25" t="s">
        <v>67</v>
      </c>
      <c r="D134" s="56">
        <v>6463.1</v>
      </c>
      <c r="E134" s="56">
        <v>6463.1</v>
      </c>
      <c r="F134" s="15">
        <v>6021.7</v>
      </c>
      <c r="G134" s="15">
        <f t="shared" si="13"/>
        <v>93.170459995977154</v>
      </c>
      <c r="H134" s="15">
        <f t="shared" si="14"/>
        <v>93.170459995977154</v>
      </c>
    </row>
    <row r="135" spans="1:12" x14ac:dyDescent="0.2">
      <c r="A135" s="9" t="s">
        <v>9</v>
      </c>
      <c r="B135" s="9"/>
      <c r="C135" s="25" t="s">
        <v>6</v>
      </c>
      <c r="D135" s="56">
        <v>526.9</v>
      </c>
      <c r="E135" s="56">
        <v>526.9</v>
      </c>
      <c r="F135" s="15">
        <v>347.5</v>
      </c>
      <c r="G135" s="15">
        <f t="shared" si="13"/>
        <v>65.951793509204791</v>
      </c>
      <c r="H135" s="15">
        <f t="shared" si="14"/>
        <v>65.951793509204791</v>
      </c>
    </row>
    <row r="136" spans="1:12" x14ac:dyDescent="0.2">
      <c r="A136" s="9" t="s">
        <v>10</v>
      </c>
      <c r="B136" s="9"/>
      <c r="C136" s="25" t="s">
        <v>21</v>
      </c>
      <c r="D136" s="56">
        <v>20</v>
      </c>
      <c r="E136" s="56">
        <v>20</v>
      </c>
      <c r="F136" s="15">
        <v>11.9</v>
      </c>
      <c r="G136" s="15">
        <f t="shared" si="13"/>
        <v>59.5</v>
      </c>
      <c r="H136" s="15">
        <f t="shared" si="14"/>
        <v>59.5</v>
      </c>
    </row>
    <row r="137" spans="1:12" ht="24" x14ac:dyDescent="0.2">
      <c r="A137" s="10" t="s">
        <v>11</v>
      </c>
      <c r="B137" s="10"/>
      <c r="C137" s="25" t="s">
        <v>17</v>
      </c>
      <c r="D137" s="56">
        <v>120</v>
      </c>
      <c r="E137" s="56">
        <v>120</v>
      </c>
      <c r="F137" s="15">
        <v>149.6</v>
      </c>
      <c r="G137" s="15">
        <f t="shared" si="13"/>
        <v>124.66666666666667</v>
      </c>
      <c r="H137" s="15">
        <f t="shared" si="14"/>
        <v>124.66666666666667</v>
      </c>
    </row>
    <row r="138" spans="1:12" ht="24" hidden="1" x14ac:dyDescent="0.2">
      <c r="A138" s="27" t="s">
        <v>40</v>
      </c>
      <c r="B138" s="27"/>
      <c r="C138" s="25" t="s">
        <v>41</v>
      </c>
      <c r="D138" s="56">
        <v>0</v>
      </c>
      <c r="E138" s="56"/>
      <c r="F138" s="15"/>
      <c r="G138" s="15"/>
      <c r="H138" s="15"/>
    </row>
    <row r="139" spans="1:12" ht="18.75" hidden="1" customHeight="1" x14ac:dyDescent="0.2">
      <c r="A139" s="27" t="s">
        <v>18</v>
      </c>
      <c r="B139" s="27"/>
      <c r="C139" s="25" t="s">
        <v>15</v>
      </c>
      <c r="D139" s="56">
        <v>0</v>
      </c>
      <c r="E139" s="56"/>
      <c r="F139" s="15"/>
      <c r="G139" s="15" t="e">
        <f>F139*100/E139</f>
        <v>#DIV/0!</v>
      </c>
      <c r="H139" s="15"/>
    </row>
    <row r="140" spans="1:12" ht="15" hidden="1" customHeight="1" x14ac:dyDescent="0.2">
      <c r="A140" s="18" t="s">
        <v>12</v>
      </c>
      <c r="B140" s="18"/>
      <c r="C140" s="25" t="s">
        <v>7</v>
      </c>
      <c r="D140" s="56"/>
      <c r="E140" s="56"/>
      <c r="F140" s="15"/>
      <c r="G140" s="15"/>
      <c r="H140" s="15"/>
    </row>
    <row r="141" spans="1:12" ht="18" customHeight="1" x14ac:dyDescent="0.2">
      <c r="A141" s="27" t="s">
        <v>37</v>
      </c>
      <c r="B141" s="64"/>
      <c r="C141" s="13" t="s">
        <v>38</v>
      </c>
      <c r="D141" s="56"/>
      <c r="E141" s="56">
        <v>25</v>
      </c>
      <c r="F141" s="14"/>
      <c r="G141" s="15"/>
      <c r="H141" s="15"/>
    </row>
    <row r="142" spans="1:12" ht="18" customHeight="1" x14ac:dyDescent="0.2">
      <c r="A142" s="61" t="s">
        <v>1</v>
      </c>
      <c r="B142" s="61"/>
      <c r="C142" s="29" t="s">
        <v>0</v>
      </c>
      <c r="D142" s="30">
        <f>D143+D144+D145</f>
        <v>46099.1</v>
      </c>
      <c r="E142" s="30">
        <f>E143+E144+E146</f>
        <v>69899.5</v>
      </c>
      <c r="F142" s="30">
        <f>F143+F144+F145+F146</f>
        <v>52514.7</v>
      </c>
      <c r="G142" s="21">
        <f>F142*100/E142</f>
        <v>75.128863582715184</v>
      </c>
      <c r="H142" s="21">
        <f>F142*100/D142</f>
        <v>113.9169745179407</v>
      </c>
    </row>
    <row r="143" spans="1:12" ht="24" x14ac:dyDescent="0.2">
      <c r="A143" s="73" t="s">
        <v>62</v>
      </c>
      <c r="B143" s="9"/>
      <c r="C143" s="31" t="s">
        <v>20</v>
      </c>
      <c r="D143" s="55">
        <v>46099.1</v>
      </c>
      <c r="E143" s="56">
        <v>69899.5</v>
      </c>
      <c r="F143" s="15">
        <v>52489.7</v>
      </c>
      <c r="G143" s="15">
        <f>F143*100/E143</f>
        <v>75.093097947767873</v>
      </c>
      <c r="H143" s="15">
        <f>F143*100/D143</f>
        <v>113.86274352427705</v>
      </c>
    </row>
    <row r="144" spans="1:12" ht="12.75" hidden="1" customHeight="1" x14ac:dyDescent="0.2">
      <c r="A144" s="73" t="s">
        <v>2</v>
      </c>
      <c r="B144" s="11"/>
      <c r="C144" s="32" t="s">
        <v>19</v>
      </c>
      <c r="D144" s="32"/>
      <c r="E144" s="56"/>
      <c r="F144" s="15"/>
      <c r="G144" s="15" t="e">
        <f>F144*100/E144</f>
        <v>#DIV/0!</v>
      </c>
      <c r="H144" s="15" t="e">
        <f>F144*100/D144</f>
        <v>#DIV/0!</v>
      </c>
    </row>
    <row r="145" spans="1:12" ht="33" hidden="1" customHeight="1" x14ac:dyDescent="0.2">
      <c r="A145" s="73" t="s">
        <v>61</v>
      </c>
      <c r="B145" s="63"/>
      <c r="C145" s="16" t="s">
        <v>59</v>
      </c>
      <c r="D145" s="32"/>
      <c r="E145" s="56"/>
      <c r="F145" s="15"/>
      <c r="G145" s="15" t="e">
        <f>F145*100/E145</f>
        <v>#DIV/0!</v>
      </c>
      <c r="H145" s="15" t="e">
        <f>F145*100/D145</f>
        <v>#DIV/0!</v>
      </c>
    </row>
    <row r="146" spans="1:12" ht="16.5" customHeight="1" x14ac:dyDescent="0.2">
      <c r="A146" s="73" t="s">
        <v>66</v>
      </c>
      <c r="B146" s="11"/>
      <c r="C146" s="32" t="s">
        <v>19</v>
      </c>
      <c r="D146" s="32"/>
      <c r="E146" s="56"/>
      <c r="F146" s="15">
        <v>25</v>
      </c>
      <c r="G146" s="15"/>
      <c r="H146" s="15"/>
    </row>
    <row r="147" spans="1:12" x14ac:dyDescent="0.2">
      <c r="A147" s="18"/>
      <c r="B147" s="19"/>
      <c r="C147" s="20" t="s">
        <v>4</v>
      </c>
      <c r="D147" s="21">
        <f>D142+D132</f>
        <v>56079.1</v>
      </c>
      <c r="E147" s="21">
        <f>E142+E132</f>
        <v>79904.5</v>
      </c>
      <c r="F147" s="21">
        <f>F142+F132</f>
        <v>61875.5</v>
      </c>
      <c r="G147" s="21">
        <f>F147*100/E147</f>
        <v>77.436815198142781</v>
      </c>
      <c r="H147" s="21">
        <f>F147*100/D147</f>
        <v>110.33611452394921</v>
      </c>
    </row>
    <row r="148" spans="1:12" x14ac:dyDescent="0.2">
      <c r="A148" s="190"/>
      <c r="B148" s="191"/>
      <c r="C148" s="191"/>
      <c r="D148" s="191"/>
      <c r="E148" s="191"/>
      <c r="F148" s="191"/>
      <c r="G148" s="21"/>
      <c r="H148" s="15"/>
    </row>
    <row r="149" spans="1:12" x14ac:dyDescent="0.2">
      <c r="A149" s="180" t="s">
        <v>30</v>
      </c>
      <c r="B149" s="181"/>
      <c r="C149" s="181"/>
      <c r="D149" s="181"/>
      <c r="E149" s="181"/>
      <c r="F149" s="181"/>
      <c r="G149" s="181"/>
      <c r="H149" s="181"/>
    </row>
    <row r="150" spans="1:12" x14ac:dyDescent="0.2">
      <c r="A150" s="22" t="s">
        <v>3</v>
      </c>
      <c r="B150" s="22"/>
      <c r="C150" s="23" t="s">
        <v>63</v>
      </c>
      <c r="D150" s="24">
        <f>D151+D154+D156+D158+D155+D159+D157+D160+D153+D152</f>
        <v>22876.9</v>
      </c>
      <c r="E150" s="24">
        <f>E151+E154+E156+E158+E155+E159+E157+E160+E153+E152</f>
        <v>24317.599999999999</v>
      </c>
      <c r="F150" s="24">
        <f>F151+F154+F156+F158+F155+F159+F157+F160+F153+F152</f>
        <v>21566</v>
      </c>
      <c r="G150" s="21">
        <f t="shared" ref="G150:G159" si="15">F150*100/E150</f>
        <v>88.684738625522257</v>
      </c>
      <c r="H150" s="21">
        <f t="shared" ref="H150:H156" si="16">F150*100/D150</f>
        <v>94.269765571384227</v>
      </c>
    </row>
    <row r="151" spans="1:12" x14ac:dyDescent="0.2">
      <c r="A151" s="9" t="s">
        <v>71</v>
      </c>
      <c r="B151" s="9"/>
      <c r="C151" s="51" t="s">
        <v>72</v>
      </c>
      <c r="D151" s="56">
        <v>14100</v>
      </c>
      <c r="E151" s="55">
        <v>14464.2</v>
      </c>
      <c r="F151" s="15">
        <v>12777.4</v>
      </c>
      <c r="G151" s="15">
        <f t="shared" si="15"/>
        <v>88.338103731972723</v>
      </c>
      <c r="H151" s="15">
        <f t="shared" si="16"/>
        <v>90.619858156028371</v>
      </c>
      <c r="L151" s="2"/>
    </row>
    <row r="152" spans="1:12" ht="25.5" customHeight="1" x14ac:dyDescent="0.2">
      <c r="A152" s="9" t="s">
        <v>68</v>
      </c>
      <c r="B152" s="9"/>
      <c r="C152" s="25" t="s">
        <v>67</v>
      </c>
      <c r="D152" s="56">
        <v>6790.4</v>
      </c>
      <c r="E152" s="55">
        <v>6790.4</v>
      </c>
      <c r="F152" s="15">
        <v>6326.7</v>
      </c>
      <c r="G152" s="15">
        <f t="shared" si="15"/>
        <v>93.171241753063157</v>
      </c>
      <c r="H152" s="15">
        <f t="shared" si="16"/>
        <v>93.171241753063157</v>
      </c>
    </row>
    <row r="153" spans="1:12" ht="12.75" customHeight="1" x14ac:dyDescent="0.2">
      <c r="A153" s="9" t="s">
        <v>8</v>
      </c>
      <c r="B153" s="9"/>
      <c r="C153" s="25" t="s">
        <v>5</v>
      </c>
      <c r="D153" s="56">
        <v>5</v>
      </c>
      <c r="E153" s="55">
        <v>84.4</v>
      </c>
      <c r="F153" s="15">
        <v>78.400000000000006</v>
      </c>
      <c r="G153" s="15">
        <f t="shared" si="15"/>
        <v>92.890995260663516</v>
      </c>
      <c r="H153" s="15">
        <f t="shared" si="16"/>
        <v>1568.0000000000002</v>
      </c>
    </row>
    <row r="154" spans="1:12" x14ac:dyDescent="0.2">
      <c r="A154" s="9" t="s">
        <v>9</v>
      </c>
      <c r="B154" s="9"/>
      <c r="C154" s="25" t="s">
        <v>6</v>
      </c>
      <c r="D154" s="56">
        <v>1658.2</v>
      </c>
      <c r="E154" s="55">
        <v>1658.2</v>
      </c>
      <c r="F154" s="15">
        <v>1098</v>
      </c>
      <c r="G154" s="15">
        <f t="shared" si="15"/>
        <v>66.216379206368345</v>
      </c>
      <c r="H154" s="15">
        <f t="shared" si="16"/>
        <v>66.216379206368345</v>
      </c>
    </row>
    <row r="155" spans="1:12" x14ac:dyDescent="0.2">
      <c r="A155" s="9" t="s">
        <v>10</v>
      </c>
      <c r="B155" s="9"/>
      <c r="C155" s="25" t="s">
        <v>21</v>
      </c>
      <c r="D155" s="56">
        <v>67</v>
      </c>
      <c r="E155" s="55">
        <v>76.599999999999994</v>
      </c>
      <c r="F155" s="15">
        <v>93.5</v>
      </c>
      <c r="G155" s="15">
        <f t="shared" si="15"/>
        <v>122.0626631853786</v>
      </c>
      <c r="H155" s="15">
        <f t="shared" si="16"/>
        <v>139.55223880597015</v>
      </c>
    </row>
    <row r="156" spans="1:12" ht="24" x14ac:dyDescent="0.2">
      <c r="A156" s="10" t="s">
        <v>11</v>
      </c>
      <c r="B156" s="10"/>
      <c r="C156" s="25" t="s">
        <v>17</v>
      </c>
      <c r="D156" s="56">
        <v>256.3</v>
      </c>
      <c r="E156" s="55">
        <v>256.3</v>
      </c>
      <c r="F156" s="15">
        <v>159.5</v>
      </c>
      <c r="G156" s="15">
        <f t="shared" si="15"/>
        <v>62.231759656652358</v>
      </c>
      <c r="H156" s="15">
        <f t="shared" si="16"/>
        <v>62.231759656652358</v>
      </c>
    </row>
    <row r="157" spans="1:12" ht="24" customHeight="1" x14ac:dyDescent="0.2">
      <c r="A157" s="27" t="s">
        <v>40</v>
      </c>
      <c r="B157" s="27"/>
      <c r="C157" s="25" t="s">
        <v>41</v>
      </c>
      <c r="D157" s="56"/>
      <c r="E157" s="55">
        <v>900</v>
      </c>
      <c r="F157" s="15">
        <v>908.3</v>
      </c>
      <c r="G157" s="15">
        <f t="shared" si="15"/>
        <v>100.92222222222222</v>
      </c>
      <c r="H157" s="15"/>
    </row>
    <row r="158" spans="1:12" ht="18" hidden="1" customHeight="1" x14ac:dyDescent="0.2">
      <c r="A158" s="26" t="s">
        <v>18</v>
      </c>
      <c r="B158" s="26"/>
      <c r="C158" s="25" t="s">
        <v>15</v>
      </c>
      <c r="D158" s="56"/>
      <c r="E158" s="55"/>
      <c r="F158" s="15"/>
      <c r="G158" s="15" t="e">
        <f t="shared" si="15"/>
        <v>#DIV/0!</v>
      </c>
      <c r="H158" s="15"/>
    </row>
    <row r="159" spans="1:12" ht="21" customHeight="1" x14ac:dyDescent="0.2">
      <c r="A159" s="18" t="s">
        <v>12</v>
      </c>
      <c r="B159" s="18"/>
      <c r="C159" s="25" t="s">
        <v>7</v>
      </c>
      <c r="D159" s="56"/>
      <c r="E159" s="55">
        <v>87.5</v>
      </c>
      <c r="F159" s="15">
        <v>96.6</v>
      </c>
      <c r="G159" s="15">
        <f t="shared" si="15"/>
        <v>110.4</v>
      </c>
      <c r="H159" s="15"/>
    </row>
    <row r="160" spans="1:12" ht="16.5" customHeight="1" x14ac:dyDescent="0.2">
      <c r="A160" s="26" t="s">
        <v>37</v>
      </c>
      <c r="B160" s="57"/>
      <c r="C160" s="13" t="s">
        <v>38</v>
      </c>
      <c r="D160" s="56"/>
      <c r="E160" s="55"/>
      <c r="F160" s="15">
        <v>27.6</v>
      </c>
      <c r="G160" s="21"/>
      <c r="H160" s="15"/>
    </row>
    <row r="161" spans="1:12" x14ac:dyDescent="0.2">
      <c r="A161" s="22" t="s">
        <v>1</v>
      </c>
      <c r="B161" s="22"/>
      <c r="C161" s="29" t="s">
        <v>0</v>
      </c>
      <c r="D161" s="30">
        <f>D162+D163+D164</f>
        <v>29090.1</v>
      </c>
      <c r="E161" s="30">
        <f>E162+E163+E164-0.1</f>
        <v>44033.100000000006</v>
      </c>
      <c r="F161" s="30">
        <f>F162+F163+F164</f>
        <v>36886.9</v>
      </c>
      <c r="G161" s="21">
        <f>F161*100/E161</f>
        <v>83.770845114243599</v>
      </c>
      <c r="H161" s="21">
        <f>F161*100/D161</f>
        <v>126.80224543745123</v>
      </c>
    </row>
    <row r="162" spans="1:12" ht="24" x14ac:dyDescent="0.2">
      <c r="A162" s="73" t="s">
        <v>62</v>
      </c>
      <c r="B162" s="9"/>
      <c r="C162" s="31" t="s">
        <v>20</v>
      </c>
      <c r="D162" s="55">
        <v>29090.1</v>
      </c>
      <c r="E162" s="55">
        <v>44503.9</v>
      </c>
      <c r="F162" s="15">
        <v>37357.599999999999</v>
      </c>
      <c r="G162" s="15">
        <f>F162*100/E162</f>
        <v>83.942306179907831</v>
      </c>
      <c r="H162" s="15">
        <f>F162*100/D162</f>
        <v>128.42032169019703</v>
      </c>
    </row>
    <row r="163" spans="1:12" ht="30.75" hidden="1" customHeight="1" x14ac:dyDescent="0.2">
      <c r="A163" s="73" t="s">
        <v>66</v>
      </c>
      <c r="B163" s="11"/>
      <c r="C163" s="32" t="s">
        <v>19</v>
      </c>
      <c r="D163" s="32"/>
      <c r="E163" s="55"/>
      <c r="F163" s="15"/>
      <c r="G163" s="15" t="e">
        <f>F163*100/E163</f>
        <v>#DIV/0!</v>
      </c>
      <c r="H163" s="15"/>
    </row>
    <row r="164" spans="1:12" ht="36" x14ac:dyDescent="0.2">
      <c r="A164" s="73" t="s">
        <v>61</v>
      </c>
      <c r="B164" s="63"/>
      <c r="C164" s="16" t="s">
        <v>59</v>
      </c>
      <c r="D164" s="32"/>
      <c r="E164" s="55">
        <v>-470.7</v>
      </c>
      <c r="F164" s="15">
        <v>-470.7</v>
      </c>
      <c r="G164" s="15">
        <f>F164*100/E164</f>
        <v>100</v>
      </c>
      <c r="H164" s="15"/>
      <c r="J164" s="4"/>
    </row>
    <row r="165" spans="1:12" x14ac:dyDescent="0.2">
      <c r="A165" s="18"/>
      <c r="B165" s="19"/>
      <c r="C165" s="20" t="s">
        <v>4</v>
      </c>
      <c r="D165" s="21">
        <f>D161+D150</f>
        <v>51967</v>
      </c>
      <c r="E165" s="21">
        <f>E161+E150</f>
        <v>68350.700000000012</v>
      </c>
      <c r="F165" s="21">
        <f>F161+F150</f>
        <v>58452.9</v>
      </c>
      <c r="G165" s="21">
        <f>F165*100/E165</f>
        <v>85.519094903197754</v>
      </c>
      <c r="H165" s="21">
        <f>F165*100/D165</f>
        <v>112.48080512633017</v>
      </c>
      <c r="J165" s="4"/>
    </row>
    <row r="166" spans="1:12" x14ac:dyDescent="0.2">
      <c r="A166" s="182"/>
      <c r="B166" s="183"/>
      <c r="C166" s="183"/>
      <c r="D166" s="183"/>
      <c r="E166" s="183"/>
      <c r="F166" s="183"/>
      <c r="G166" s="21"/>
      <c r="H166" s="15"/>
      <c r="J166" s="4"/>
    </row>
    <row r="167" spans="1:12" x14ac:dyDescent="0.2">
      <c r="A167" s="180" t="s">
        <v>31</v>
      </c>
      <c r="B167" s="181"/>
      <c r="C167" s="181"/>
      <c r="D167" s="181"/>
      <c r="E167" s="181"/>
      <c r="F167" s="181"/>
      <c r="G167" s="181"/>
      <c r="H167" s="181"/>
      <c r="J167" s="4"/>
    </row>
    <row r="168" spans="1:12" x14ac:dyDescent="0.2">
      <c r="A168" s="22" t="s">
        <v>3</v>
      </c>
      <c r="B168" s="22"/>
      <c r="C168" s="23" t="s">
        <v>63</v>
      </c>
      <c r="D168" s="24">
        <f>D169+D172+D173+D174+D176+D177+D178+D175+D170+D171</f>
        <v>7424.0999999999995</v>
      </c>
      <c r="E168" s="24">
        <f>E169+E172+E173+E174+E176+E177+E178+E175+E170+E171</f>
        <v>7424.0999999999995</v>
      </c>
      <c r="F168" s="24">
        <f>F169+F172+F173+F174+F176+F177+F178+F175+F170+F171</f>
        <v>5768.4</v>
      </c>
      <c r="G168" s="21">
        <f t="shared" ref="G168:G176" si="17">F168*100/E168</f>
        <v>77.698306865478656</v>
      </c>
      <c r="H168" s="21">
        <f>F168*100/D168</f>
        <v>77.698306865478656</v>
      </c>
      <c r="J168" s="75"/>
    </row>
    <row r="169" spans="1:12" x14ac:dyDescent="0.2">
      <c r="A169" s="9" t="s">
        <v>71</v>
      </c>
      <c r="B169" s="9"/>
      <c r="C169" s="51" t="s">
        <v>72</v>
      </c>
      <c r="D169" s="56">
        <v>3000</v>
      </c>
      <c r="E169" s="55">
        <v>3000</v>
      </c>
      <c r="F169" s="15">
        <v>2133.6</v>
      </c>
      <c r="G169" s="15">
        <f t="shared" si="17"/>
        <v>71.12</v>
      </c>
      <c r="H169" s="15">
        <f>F169*100/D169</f>
        <v>71.12</v>
      </c>
      <c r="J169" s="3"/>
      <c r="L169" s="2"/>
    </row>
    <row r="170" spans="1:12" ht="26.25" customHeight="1" x14ac:dyDescent="0.2">
      <c r="A170" s="9" t="s">
        <v>68</v>
      </c>
      <c r="B170" s="9"/>
      <c r="C170" s="25" t="s">
        <v>67</v>
      </c>
      <c r="D170" s="56">
        <v>2791.2</v>
      </c>
      <c r="E170" s="55">
        <v>2791.2</v>
      </c>
      <c r="F170" s="15">
        <v>2600.6</v>
      </c>
      <c r="G170" s="15">
        <f t="shared" si="17"/>
        <v>93.171395815419899</v>
      </c>
      <c r="H170" s="15">
        <f>F170*100/D170</f>
        <v>93.171395815419899</v>
      </c>
      <c r="J170" s="3"/>
    </row>
    <row r="171" spans="1:12" ht="17.25" customHeight="1" x14ac:dyDescent="0.2">
      <c r="A171" s="9" t="s">
        <v>8</v>
      </c>
      <c r="B171" s="9"/>
      <c r="C171" s="25" t="s">
        <v>5</v>
      </c>
      <c r="D171" s="56">
        <v>0</v>
      </c>
      <c r="E171" s="55">
        <v>23.5</v>
      </c>
      <c r="F171" s="15">
        <v>23.7</v>
      </c>
      <c r="G171" s="15">
        <f t="shared" si="17"/>
        <v>100.85106382978724</v>
      </c>
      <c r="H171" s="15"/>
      <c r="J171" s="3"/>
    </row>
    <row r="172" spans="1:12" x14ac:dyDescent="0.2">
      <c r="A172" s="9" t="s">
        <v>9</v>
      </c>
      <c r="B172" s="9"/>
      <c r="C172" s="25" t="s">
        <v>6</v>
      </c>
      <c r="D172" s="56">
        <v>818.5</v>
      </c>
      <c r="E172" s="55">
        <v>818.5</v>
      </c>
      <c r="F172" s="15">
        <v>402.4</v>
      </c>
      <c r="G172" s="15">
        <f t="shared" si="17"/>
        <v>49.163103237629812</v>
      </c>
      <c r="H172" s="15">
        <f>F172*100/D172</f>
        <v>49.163103237629812</v>
      </c>
      <c r="J172" s="3"/>
    </row>
    <row r="173" spans="1:12" x14ac:dyDescent="0.2">
      <c r="A173" s="9" t="s">
        <v>10</v>
      </c>
      <c r="B173" s="9"/>
      <c r="C173" s="25" t="s">
        <v>21</v>
      </c>
      <c r="D173" s="56">
        <v>8</v>
      </c>
      <c r="E173" s="55">
        <v>8</v>
      </c>
      <c r="F173" s="15">
        <v>9.8000000000000007</v>
      </c>
      <c r="G173" s="15">
        <f t="shared" si="17"/>
        <v>122.50000000000001</v>
      </c>
      <c r="H173" s="15">
        <f>F173*100/D173</f>
        <v>122.50000000000001</v>
      </c>
      <c r="J173" s="3"/>
    </row>
    <row r="174" spans="1:12" ht="24" x14ac:dyDescent="0.2">
      <c r="A174" s="10" t="s">
        <v>11</v>
      </c>
      <c r="B174" s="10"/>
      <c r="C174" s="25" t="s">
        <v>17</v>
      </c>
      <c r="D174" s="56">
        <v>806.4</v>
      </c>
      <c r="E174" s="55">
        <v>782.9</v>
      </c>
      <c r="F174" s="15">
        <v>598.20000000000005</v>
      </c>
      <c r="G174" s="15">
        <f t="shared" si="17"/>
        <v>76.408225827053272</v>
      </c>
      <c r="H174" s="15">
        <f>F174*100/D174</f>
        <v>74.181547619047635</v>
      </c>
      <c r="J174" s="3"/>
    </row>
    <row r="175" spans="1:12" ht="24" hidden="1" x14ac:dyDescent="0.2">
      <c r="A175" s="27" t="s">
        <v>40</v>
      </c>
      <c r="B175" s="27"/>
      <c r="C175" s="25" t="s">
        <v>41</v>
      </c>
      <c r="D175" s="56"/>
      <c r="E175" s="55"/>
      <c r="F175" s="15"/>
      <c r="G175" s="15" t="e">
        <f t="shared" si="17"/>
        <v>#DIV/0!</v>
      </c>
      <c r="H175" s="15"/>
      <c r="J175" s="3"/>
    </row>
    <row r="176" spans="1:12" ht="24" hidden="1" x14ac:dyDescent="0.2">
      <c r="A176" s="26" t="s">
        <v>18</v>
      </c>
      <c r="B176" s="26"/>
      <c r="C176" s="25" t="s">
        <v>15</v>
      </c>
      <c r="D176" s="56"/>
      <c r="E176" s="55"/>
      <c r="F176" s="15"/>
      <c r="G176" s="15" t="e">
        <f t="shared" si="17"/>
        <v>#DIV/0!</v>
      </c>
      <c r="H176" s="15"/>
      <c r="J176" s="3"/>
    </row>
    <row r="177" spans="1:12" ht="15.75" customHeight="1" x14ac:dyDescent="0.2">
      <c r="A177" s="18" t="s">
        <v>12</v>
      </c>
      <c r="B177" s="18"/>
      <c r="C177" s="25" t="s">
        <v>7</v>
      </c>
      <c r="D177" s="56"/>
      <c r="E177" s="55"/>
      <c r="F177" s="15">
        <v>0.1</v>
      </c>
      <c r="G177" s="15"/>
      <c r="H177" s="15"/>
      <c r="J177" s="3"/>
    </row>
    <row r="178" spans="1:12" ht="14.25" customHeight="1" x14ac:dyDescent="0.2">
      <c r="A178" s="58" t="s">
        <v>37</v>
      </c>
      <c r="B178" s="59"/>
      <c r="C178" s="13" t="s">
        <v>38</v>
      </c>
      <c r="D178" s="56"/>
      <c r="E178" s="55"/>
      <c r="F178" s="15"/>
      <c r="G178" s="21"/>
      <c r="H178" s="15"/>
      <c r="J178" s="4"/>
    </row>
    <row r="179" spans="1:12" x14ac:dyDescent="0.2">
      <c r="A179" s="22" t="s">
        <v>1</v>
      </c>
      <c r="B179" s="22"/>
      <c r="C179" s="29" t="s">
        <v>0</v>
      </c>
      <c r="D179" s="30">
        <f>D180+D181</f>
        <v>28988.5</v>
      </c>
      <c r="E179" s="30">
        <f>E180+E181</f>
        <v>37245.699999999997</v>
      </c>
      <c r="F179" s="30">
        <f>F180+F181</f>
        <v>29386</v>
      </c>
      <c r="G179" s="21">
        <f>F179*100/E179</f>
        <v>78.897698257785464</v>
      </c>
      <c r="H179" s="21">
        <f>F179*100/D179</f>
        <v>101.37123342014937</v>
      </c>
      <c r="J179" s="4"/>
    </row>
    <row r="180" spans="1:12" ht="23.25" customHeight="1" x14ac:dyDescent="0.2">
      <c r="A180" s="73" t="s">
        <v>62</v>
      </c>
      <c r="B180" s="9"/>
      <c r="C180" s="31" t="s">
        <v>20</v>
      </c>
      <c r="D180" s="55">
        <v>28988.5</v>
      </c>
      <c r="E180" s="55">
        <v>37245.699999999997</v>
      </c>
      <c r="F180" s="15">
        <v>29386</v>
      </c>
      <c r="G180" s="15">
        <f>F180*100/E180</f>
        <v>78.897698257785464</v>
      </c>
      <c r="H180" s="15">
        <f>F180*100/D180</f>
        <v>101.37123342014937</v>
      </c>
      <c r="J180" s="4"/>
    </row>
    <row r="181" spans="1:12" ht="18" hidden="1" customHeight="1" x14ac:dyDescent="0.2">
      <c r="A181" s="11" t="s">
        <v>2</v>
      </c>
      <c r="B181" s="11"/>
      <c r="C181" s="32" t="s">
        <v>19</v>
      </c>
      <c r="D181" s="62"/>
      <c r="E181" s="55"/>
      <c r="F181" s="15"/>
      <c r="G181" s="15"/>
      <c r="H181" s="15"/>
      <c r="J181" s="4"/>
    </row>
    <row r="182" spans="1:12" x14ac:dyDescent="0.2">
      <c r="A182" s="18"/>
      <c r="B182" s="19"/>
      <c r="C182" s="20" t="s">
        <v>4</v>
      </c>
      <c r="D182" s="21">
        <f>D179+D168</f>
        <v>36412.6</v>
      </c>
      <c r="E182" s="21">
        <f>E179+E168</f>
        <v>44669.799999999996</v>
      </c>
      <c r="F182" s="21">
        <f>F179+F168</f>
        <v>35154.400000000001</v>
      </c>
      <c r="G182" s="21">
        <f>F182*100/E182</f>
        <v>78.698359965793458</v>
      </c>
      <c r="H182" s="21">
        <f>F182*100/D182</f>
        <v>96.544602692474584</v>
      </c>
      <c r="J182" s="4"/>
    </row>
    <row r="183" spans="1:12" x14ac:dyDescent="0.2">
      <c r="A183" s="182"/>
      <c r="B183" s="183"/>
      <c r="C183" s="183"/>
      <c r="D183" s="183"/>
      <c r="E183" s="183"/>
      <c r="F183" s="183"/>
      <c r="G183" s="21"/>
      <c r="H183" s="15"/>
      <c r="J183" s="4"/>
    </row>
    <row r="184" spans="1:12" x14ac:dyDescent="0.2">
      <c r="A184" s="180" t="s">
        <v>32</v>
      </c>
      <c r="B184" s="181"/>
      <c r="C184" s="181"/>
      <c r="D184" s="181"/>
      <c r="E184" s="181"/>
      <c r="F184" s="181"/>
      <c r="G184" s="181"/>
      <c r="H184" s="181"/>
      <c r="J184" s="4"/>
    </row>
    <row r="185" spans="1:12" x14ac:dyDescent="0.2">
      <c r="A185" s="22" t="s">
        <v>3</v>
      </c>
      <c r="B185" s="22"/>
      <c r="C185" s="23" t="s">
        <v>63</v>
      </c>
      <c r="D185" s="24">
        <f>D186+D188+D189+D190+D191+D193+D195+D194+D192+D187</f>
        <v>25802.800000000003</v>
      </c>
      <c r="E185" s="24">
        <f>E186+E188+E189+E190+E191+E193+E195+E194+E192+E187</f>
        <v>28104</v>
      </c>
      <c r="F185" s="24">
        <f>F186+F188+F189+F190+F191+F193+F195+F194+F192+F187+0.1</f>
        <v>22769.9</v>
      </c>
      <c r="G185" s="21">
        <f t="shared" ref="G185:G193" si="18">F185*100/E185</f>
        <v>81.020139481924275</v>
      </c>
      <c r="H185" s="21">
        <f t="shared" ref="H185:H191" si="19">F185*100/D185</f>
        <v>88.24584928767419</v>
      </c>
      <c r="J185" s="4"/>
    </row>
    <row r="186" spans="1:12" x14ac:dyDescent="0.2">
      <c r="A186" s="9" t="s">
        <v>71</v>
      </c>
      <c r="B186" s="9"/>
      <c r="C186" s="51" t="s">
        <v>72</v>
      </c>
      <c r="D186" s="56">
        <v>18100</v>
      </c>
      <c r="E186" s="55">
        <v>19100</v>
      </c>
      <c r="F186" s="15">
        <v>16263.9</v>
      </c>
      <c r="G186" s="15">
        <f t="shared" si="18"/>
        <v>85.15130890052356</v>
      </c>
      <c r="H186" s="15">
        <f t="shared" si="19"/>
        <v>89.855801104972372</v>
      </c>
      <c r="L186" s="2"/>
    </row>
    <row r="187" spans="1:12" ht="23.25" customHeight="1" x14ac:dyDescent="0.2">
      <c r="A187" s="9" t="s">
        <v>68</v>
      </c>
      <c r="B187" s="9"/>
      <c r="C187" s="25" t="s">
        <v>67</v>
      </c>
      <c r="D187" s="56">
        <v>4499.1000000000004</v>
      </c>
      <c r="E187" s="55">
        <v>4799.1000000000004</v>
      </c>
      <c r="F187" s="15">
        <v>4191.8999999999996</v>
      </c>
      <c r="G187" s="15">
        <f t="shared" si="18"/>
        <v>87.347627680190016</v>
      </c>
      <c r="H187" s="15">
        <f t="shared" si="19"/>
        <v>93.171967726878691</v>
      </c>
    </row>
    <row r="188" spans="1:12" ht="13.5" hidden="1" customHeight="1" x14ac:dyDescent="0.2">
      <c r="A188" s="9" t="s">
        <v>8</v>
      </c>
      <c r="B188" s="9"/>
      <c r="C188" s="25" t="s">
        <v>5</v>
      </c>
      <c r="D188" s="56">
        <v>0</v>
      </c>
      <c r="E188" s="55"/>
      <c r="F188" s="15"/>
      <c r="G188" s="15" t="e">
        <f t="shared" si="18"/>
        <v>#DIV/0!</v>
      </c>
      <c r="H188" s="15" t="e">
        <f t="shared" si="19"/>
        <v>#DIV/0!</v>
      </c>
    </row>
    <row r="189" spans="1:12" x14ac:dyDescent="0.2">
      <c r="A189" s="9" t="s">
        <v>9</v>
      </c>
      <c r="B189" s="9"/>
      <c r="C189" s="25" t="s">
        <v>6</v>
      </c>
      <c r="D189" s="56">
        <v>2794.7</v>
      </c>
      <c r="E189" s="55">
        <v>2794.7</v>
      </c>
      <c r="F189" s="15">
        <v>1537.9</v>
      </c>
      <c r="G189" s="15">
        <f t="shared" si="18"/>
        <v>55.029162343006412</v>
      </c>
      <c r="H189" s="15">
        <f t="shared" si="19"/>
        <v>55.029162343006412</v>
      </c>
    </row>
    <row r="190" spans="1:12" x14ac:dyDescent="0.2">
      <c r="A190" s="9" t="s">
        <v>10</v>
      </c>
      <c r="B190" s="9"/>
      <c r="C190" s="25" t="s">
        <v>21</v>
      </c>
      <c r="D190" s="56">
        <v>124</v>
      </c>
      <c r="E190" s="55">
        <v>107.6</v>
      </c>
      <c r="F190" s="15">
        <v>109.2</v>
      </c>
      <c r="G190" s="15">
        <f t="shared" si="18"/>
        <v>101.48698884758365</v>
      </c>
      <c r="H190" s="15">
        <f t="shared" si="19"/>
        <v>88.064516129032256</v>
      </c>
    </row>
    <row r="191" spans="1:12" ht="24" x14ac:dyDescent="0.2">
      <c r="A191" s="10" t="s">
        <v>11</v>
      </c>
      <c r="B191" s="10"/>
      <c r="C191" s="25" t="s">
        <v>17</v>
      </c>
      <c r="D191" s="56">
        <v>285</v>
      </c>
      <c r="E191" s="55">
        <v>302.7</v>
      </c>
      <c r="F191" s="15">
        <v>209.8</v>
      </c>
      <c r="G191" s="15">
        <f t="shared" si="18"/>
        <v>69.309547406673275</v>
      </c>
      <c r="H191" s="15">
        <f t="shared" si="19"/>
        <v>73.614035087719301</v>
      </c>
    </row>
    <row r="192" spans="1:12" ht="24.75" customHeight="1" x14ac:dyDescent="0.2">
      <c r="A192" s="26" t="s">
        <v>40</v>
      </c>
      <c r="B192" s="27"/>
      <c r="C192" s="25" t="s">
        <v>41</v>
      </c>
      <c r="D192" s="56"/>
      <c r="E192" s="55">
        <v>294.89999999999998</v>
      </c>
      <c r="F192" s="15">
        <v>294.89999999999998</v>
      </c>
      <c r="G192" s="15">
        <f t="shared" si="18"/>
        <v>100</v>
      </c>
      <c r="H192" s="15"/>
    </row>
    <row r="193" spans="1:12" ht="26.25" customHeight="1" x14ac:dyDescent="0.2">
      <c r="A193" s="26" t="s">
        <v>18</v>
      </c>
      <c r="B193" s="27"/>
      <c r="C193" s="25" t="s">
        <v>15</v>
      </c>
      <c r="D193" s="56"/>
      <c r="E193" s="55">
        <v>705</v>
      </c>
      <c r="F193" s="15">
        <v>149</v>
      </c>
      <c r="G193" s="15">
        <f t="shared" si="18"/>
        <v>21.134751773049647</v>
      </c>
      <c r="H193" s="15"/>
    </row>
    <row r="194" spans="1:12" ht="15.75" hidden="1" customHeight="1" x14ac:dyDescent="0.2">
      <c r="A194" s="18" t="s">
        <v>12</v>
      </c>
      <c r="B194" s="18"/>
      <c r="C194" s="25" t="s">
        <v>7</v>
      </c>
      <c r="D194" s="56"/>
      <c r="E194" s="55"/>
      <c r="F194" s="15"/>
      <c r="G194" s="15"/>
      <c r="H194" s="15"/>
    </row>
    <row r="195" spans="1:12" ht="15" customHeight="1" x14ac:dyDescent="0.2">
      <c r="A195" s="58" t="s">
        <v>37</v>
      </c>
      <c r="B195" s="59"/>
      <c r="C195" s="13" t="s">
        <v>38</v>
      </c>
      <c r="D195" s="56"/>
      <c r="E195" s="55"/>
      <c r="F195" s="15">
        <v>13.2</v>
      </c>
      <c r="G195" s="21"/>
      <c r="H195" s="15"/>
    </row>
    <row r="196" spans="1:12" x14ac:dyDescent="0.2">
      <c r="A196" s="61" t="s">
        <v>1</v>
      </c>
      <c r="B196" s="22"/>
      <c r="C196" s="29" t="s">
        <v>0</v>
      </c>
      <c r="D196" s="60">
        <f>D197</f>
        <v>36955.1</v>
      </c>
      <c r="E196" s="60">
        <f>E197+E198</f>
        <v>68094.399999999994</v>
      </c>
      <c r="F196" s="60">
        <f>F197+F198</f>
        <v>45021.8</v>
      </c>
      <c r="G196" s="21">
        <f>F196*100/E196</f>
        <v>66.116743814469331</v>
      </c>
      <c r="H196" s="21">
        <f>F196*100/D196</f>
        <v>121.82838092712508</v>
      </c>
    </row>
    <row r="197" spans="1:12" ht="24" x14ac:dyDescent="0.2">
      <c r="A197" s="74" t="s">
        <v>62</v>
      </c>
      <c r="B197" s="9"/>
      <c r="C197" s="31" t="s">
        <v>20</v>
      </c>
      <c r="D197" s="55">
        <v>36955.1</v>
      </c>
      <c r="E197" s="55">
        <v>68094.399999999994</v>
      </c>
      <c r="F197" s="15">
        <v>45021.8</v>
      </c>
      <c r="G197" s="15">
        <f>F197*100/E197</f>
        <v>66.116743814469331</v>
      </c>
      <c r="H197" s="15">
        <f>F197*100/D197</f>
        <v>121.82838092712508</v>
      </c>
    </row>
    <row r="198" spans="1:12" ht="18" hidden="1" customHeight="1" x14ac:dyDescent="0.2">
      <c r="A198" s="11" t="s">
        <v>66</v>
      </c>
      <c r="B198" s="11"/>
      <c r="C198" s="32" t="s">
        <v>19</v>
      </c>
      <c r="D198" s="55"/>
      <c r="E198" s="55"/>
      <c r="F198" s="15"/>
      <c r="G198" s="15" t="e">
        <f>F198*100/E198</f>
        <v>#DIV/0!</v>
      </c>
      <c r="H198" s="15"/>
    </row>
    <row r="199" spans="1:12" x14ac:dyDescent="0.2">
      <c r="A199" s="18"/>
      <c r="B199" s="19"/>
      <c r="C199" s="20" t="s">
        <v>4</v>
      </c>
      <c r="D199" s="21">
        <f>D196+D185</f>
        <v>62757.9</v>
      </c>
      <c r="E199" s="21">
        <f>E196+E185</f>
        <v>96198.399999999994</v>
      </c>
      <c r="F199" s="21">
        <f>F196+F185</f>
        <v>67791.700000000012</v>
      </c>
      <c r="G199" s="21">
        <f>F199*100/E199</f>
        <v>70.470714689641426</v>
      </c>
      <c r="H199" s="21">
        <f>F199*100/D199</f>
        <v>108.02098221897165</v>
      </c>
    </row>
    <row r="200" spans="1:12" x14ac:dyDescent="0.2">
      <c r="A200" s="182"/>
      <c r="B200" s="183"/>
      <c r="C200" s="183"/>
      <c r="D200" s="183"/>
      <c r="E200" s="183"/>
      <c r="F200" s="183"/>
      <c r="G200" s="21"/>
      <c r="H200" s="15"/>
    </row>
    <row r="201" spans="1:12" x14ac:dyDescent="0.2">
      <c r="A201" s="180" t="s">
        <v>33</v>
      </c>
      <c r="B201" s="181"/>
      <c r="C201" s="181"/>
      <c r="D201" s="181"/>
      <c r="E201" s="181"/>
      <c r="F201" s="181"/>
      <c r="G201" s="181"/>
      <c r="H201" s="181"/>
    </row>
    <row r="202" spans="1:12" x14ac:dyDescent="0.2">
      <c r="A202" s="22" t="s">
        <v>3</v>
      </c>
      <c r="B202" s="22"/>
      <c r="C202" s="23" t="s">
        <v>63</v>
      </c>
      <c r="D202" s="24">
        <f>D203+D206+D208+D209+D207+D210+D211+D205+D204</f>
        <v>5245.7</v>
      </c>
      <c r="E202" s="24">
        <f>E203+E206+E208+E209+E207+E210+E211+E205+E204</f>
        <v>6004.7</v>
      </c>
      <c r="F202" s="24">
        <f>F203+F206+F208+F209+F207+F210+F211+F205+F204</f>
        <v>5455.7</v>
      </c>
      <c r="G202" s="21">
        <f t="shared" ref="G202:G209" si="20">F202*100/E202</f>
        <v>90.857161889852947</v>
      </c>
      <c r="H202" s="21">
        <f t="shared" ref="H202:H209" si="21">F202*100/D202</f>
        <v>104.0032788760318</v>
      </c>
    </row>
    <row r="203" spans="1:12" x14ac:dyDescent="0.2">
      <c r="A203" s="9" t="s">
        <v>71</v>
      </c>
      <c r="B203" s="9"/>
      <c r="C203" s="51" t="s">
        <v>72</v>
      </c>
      <c r="D203" s="56">
        <v>1340</v>
      </c>
      <c r="E203" s="55">
        <v>1340</v>
      </c>
      <c r="F203" s="15">
        <v>1117.4000000000001</v>
      </c>
      <c r="G203" s="15">
        <f t="shared" si="20"/>
        <v>83.388059701492551</v>
      </c>
      <c r="H203" s="15">
        <f t="shared" si="21"/>
        <v>83.388059701492551</v>
      </c>
      <c r="L203" s="2"/>
    </row>
    <row r="204" spans="1:12" ht="24" customHeight="1" x14ac:dyDescent="0.2">
      <c r="A204" s="9" t="s">
        <v>68</v>
      </c>
      <c r="B204" s="9"/>
      <c r="C204" s="25" t="s">
        <v>67</v>
      </c>
      <c r="D204" s="56">
        <v>3475.5</v>
      </c>
      <c r="E204" s="55">
        <v>3475.5</v>
      </c>
      <c r="F204" s="15">
        <v>3238.2</v>
      </c>
      <c r="G204" s="15">
        <f t="shared" si="20"/>
        <v>93.17220543806647</v>
      </c>
      <c r="H204" s="15">
        <f t="shared" si="21"/>
        <v>93.17220543806647</v>
      </c>
    </row>
    <row r="205" spans="1:12" x14ac:dyDescent="0.2">
      <c r="A205" s="9" t="s">
        <v>8</v>
      </c>
      <c r="B205" s="33" t="s">
        <v>52</v>
      </c>
      <c r="C205" s="25" t="s">
        <v>5</v>
      </c>
      <c r="D205" s="56">
        <v>7</v>
      </c>
      <c r="E205" s="55">
        <v>7</v>
      </c>
      <c r="F205" s="15"/>
      <c r="G205" s="15">
        <f t="shared" si="20"/>
        <v>0</v>
      </c>
      <c r="H205" s="15">
        <f t="shared" si="21"/>
        <v>0</v>
      </c>
    </row>
    <row r="206" spans="1:12" x14ac:dyDescent="0.2">
      <c r="A206" s="9" t="s">
        <v>9</v>
      </c>
      <c r="B206" s="9"/>
      <c r="C206" s="25" t="s">
        <v>6</v>
      </c>
      <c r="D206" s="56">
        <v>260.89999999999998</v>
      </c>
      <c r="E206" s="55">
        <v>260.89999999999998</v>
      </c>
      <c r="F206" s="15">
        <v>194.4</v>
      </c>
      <c r="G206" s="15">
        <f t="shared" si="20"/>
        <v>74.511307014181682</v>
      </c>
      <c r="H206" s="15">
        <f t="shared" si="21"/>
        <v>74.511307014181682</v>
      </c>
    </row>
    <row r="207" spans="1:12" x14ac:dyDescent="0.2">
      <c r="A207" s="9" t="s">
        <v>10</v>
      </c>
      <c r="B207" s="9"/>
      <c r="C207" s="25" t="s">
        <v>21</v>
      </c>
      <c r="D207" s="56">
        <v>19</v>
      </c>
      <c r="E207" s="55">
        <v>19</v>
      </c>
      <c r="F207" s="15">
        <v>13.2</v>
      </c>
      <c r="G207" s="15">
        <f t="shared" si="20"/>
        <v>69.473684210526315</v>
      </c>
      <c r="H207" s="15">
        <f t="shared" si="21"/>
        <v>69.473684210526315</v>
      </c>
    </row>
    <row r="208" spans="1:12" ht="24" x14ac:dyDescent="0.2">
      <c r="A208" s="10" t="s">
        <v>11</v>
      </c>
      <c r="B208" s="10"/>
      <c r="C208" s="25" t="s">
        <v>17</v>
      </c>
      <c r="D208" s="56">
        <v>143.30000000000001</v>
      </c>
      <c r="E208" s="55">
        <v>153.30000000000001</v>
      </c>
      <c r="F208" s="15">
        <v>111.4</v>
      </c>
      <c r="G208" s="15">
        <f t="shared" si="20"/>
        <v>72.667971298108284</v>
      </c>
      <c r="H208" s="15">
        <f t="shared" si="21"/>
        <v>77.739009071877177</v>
      </c>
    </row>
    <row r="209" spans="1:8" ht="24" hidden="1" x14ac:dyDescent="0.2">
      <c r="A209" s="26" t="s">
        <v>18</v>
      </c>
      <c r="B209" s="26"/>
      <c r="C209" s="25" t="s">
        <v>15</v>
      </c>
      <c r="D209" s="56"/>
      <c r="E209" s="55"/>
      <c r="F209" s="15"/>
      <c r="G209" s="15" t="e">
        <f t="shared" si="20"/>
        <v>#DIV/0!</v>
      </c>
      <c r="H209" s="15" t="e">
        <f t="shared" si="21"/>
        <v>#DIV/0!</v>
      </c>
    </row>
    <row r="210" spans="1:8" ht="16.5" customHeight="1" x14ac:dyDescent="0.2">
      <c r="A210" s="26" t="s">
        <v>12</v>
      </c>
      <c r="B210" s="57"/>
      <c r="C210" s="25" t="s">
        <v>7</v>
      </c>
      <c r="D210" s="56"/>
      <c r="E210" s="55"/>
      <c r="F210" s="15">
        <v>32.1</v>
      </c>
      <c r="G210" s="15"/>
      <c r="H210" s="15"/>
    </row>
    <row r="211" spans="1:8" ht="13.5" customHeight="1" x14ac:dyDescent="0.2">
      <c r="A211" s="58" t="s">
        <v>37</v>
      </c>
      <c r="B211" s="59"/>
      <c r="C211" s="13" t="s">
        <v>38</v>
      </c>
      <c r="D211" s="56"/>
      <c r="E211" s="55">
        <v>749</v>
      </c>
      <c r="F211" s="15">
        <v>749</v>
      </c>
      <c r="G211" s="15">
        <f>F211*100/E211</f>
        <v>100</v>
      </c>
      <c r="H211" s="15"/>
    </row>
    <row r="212" spans="1:8" x14ac:dyDescent="0.2">
      <c r="A212" s="22" t="s">
        <v>1</v>
      </c>
      <c r="B212" s="22"/>
      <c r="C212" s="29" t="s">
        <v>0</v>
      </c>
      <c r="D212" s="30">
        <f>D213</f>
        <v>34559.5</v>
      </c>
      <c r="E212" s="30">
        <f>E213+E214</f>
        <v>50134.400000000001</v>
      </c>
      <c r="F212" s="30">
        <f>F213+F214</f>
        <v>38326.199999999997</v>
      </c>
      <c r="G212" s="21">
        <f>F212*100/E212</f>
        <v>76.446910704027559</v>
      </c>
      <c r="H212" s="21">
        <f>F212*100/D212</f>
        <v>110.8991738885111</v>
      </c>
    </row>
    <row r="213" spans="1:8" ht="24" x14ac:dyDescent="0.2">
      <c r="A213" s="73" t="s">
        <v>62</v>
      </c>
      <c r="B213" s="9"/>
      <c r="C213" s="31" t="s">
        <v>20</v>
      </c>
      <c r="D213" s="55">
        <v>34559.5</v>
      </c>
      <c r="E213" s="55">
        <v>50019.4</v>
      </c>
      <c r="F213" s="15">
        <v>38211.199999999997</v>
      </c>
      <c r="G213" s="15">
        <f>F213*100/E213</f>
        <v>76.392759609271593</v>
      </c>
      <c r="H213" s="15">
        <f>F213*100/D213</f>
        <v>110.5664144446534</v>
      </c>
    </row>
    <row r="214" spans="1:8" ht="16.5" customHeight="1" x14ac:dyDescent="0.2">
      <c r="A214" s="73" t="s">
        <v>66</v>
      </c>
      <c r="B214" s="11"/>
      <c r="C214" s="32" t="s">
        <v>19</v>
      </c>
      <c r="D214" s="55"/>
      <c r="E214" s="55">
        <v>115</v>
      </c>
      <c r="F214" s="15">
        <v>115</v>
      </c>
      <c r="G214" s="15">
        <f>F214*100/E214</f>
        <v>100</v>
      </c>
      <c r="H214" s="15"/>
    </row>
    <row r="215" spans="1:8" x14ac:dyDescent="0.2">
      <c r="A215" s="18"/>
      <c r="B215" s="19"/>
      <c r="C215" s="20" t="s">
        <v>4</v>
      </c>
      <c r="D215" s="21">
        <f>D212+D202</f>
        <v>39805.199999999997</v>
      </c>
      <c r="E215" s="21">
        <f>E212+E202</f>
        <v>56139.1</v>
      </c>
      <c r="F215" s="21">
        <f>F212+F202</f>
        <v>43781.899999999994</v>
      </c>
      <c r="G215" s="21">
        <f>F215*100/E215</f>
        <v>77.988247050629582</v>
      </c>
      <c r="H215" s="21">
        <f>F215*100/D215</f>
        <v>109.99040326389516</v>
      </c>
    </row>
    <row r="216" spans="1:8" x14ac:dyDescent="0.2">
      <c r="A216" s="182"/>
      <c r="B216" s="183"/>
      <c r="C216" s="183"/>
      <c r="D216" s="183"/>
      <c r="E216" s="183"/>
      <c r="F216" s="183"/>
      <c r="G216" s="21"/>
      <c r="H216" s="15"/>
    </row>
    <row r="217" spans="1:8" x14ac:dyDescent="0.2">
      <c r="A217" s="180" t="s">
        <v>34</v>
      </c>
      <c r="B217" s="181"/>
      <c r="C217" s="181"/>
      <c r="D217" s="181"/>
      <c r="E217" s="181"/>
      <c r="F217" s="181"/>
      <c r="G217" s="181"/>
      <c r="H217" s="181"/>
    </row>
    <row r="218" spans="1:8" x14ac:dyDescent="0.2">
      <c r="A218" s="22" t="s">
        <v>3</v>
      </c>
      <c r="B218" s="34"/>
      <c r="C218" s="23" t="s">
        <v>63</v>
      </c>
      <c r="D218" s="24">
        <f>D219+D221+D222+D223+D225+D226+D228+D230+D227+D224+D231+D229+D220</f>
        <v>992028.50000000012</v>
      </c>
      <c r="E218" s="24">
        <f>E219+E221+E222+E223+E225+E226+E228+E230+E227+E224+E231+E229+E220</f>
        <v>1138293.8</v>
      </c>
      <c r="F218" s="24">
        <f>F219+F221+F222+F223+F225+F226+F228+F230+F227+F224+F231+F229+F220</f>
        <v>966541</v>
      </c>
      <c r="G218" s="21">
        <f t="shared" ref="G218:G223" si="22">F218*100/E218</f>
        <v>84.911382281094731</v>
      </c>
      <c r="H218" s="21">
        <f t="shared" ref="H218:H230" si="23">F218*100/D218</f>
        <v>97.430769378097494</v>
      </c>
    </row>
    <row r="219" spans="1:8" x14ac:dyDescent="0.2">
      <c r="A219" s="9" t="s">
        <v>71</v>
      </c>
      <c r="B219" s="9"/>
      <c r="C219" s="51" t="s">
        <v>72</v>
      </c>
      <c r="D219" s="15">
        <f>D9+D31+D47+D65+D82+D100+D116+D133+D151+D169+D186+D203</f>
        <v>722151.9</v>
      </c>
      <c r="E219" s="15">
        <f>E9+E31+E47+E65+E82+E100+E116+E133+E151+E169+E186+E203</f>
        <v>727521.2</v>
      </c>
      <c r="F219" s="15">
        <f>F9+F31+F47+F65+F82+F100+F116+F133+F151+F169+F186+F203</f>
        <v>602710.30000000005</v>
      </c>
      <c r="G219" s="15">
        <f t="shared" si="22"/>
        <v>82.844362473560921</v>
      </c>
      <c r="H219" s="15">
        <f t="shared" si="23"/>
        <v>83.460321851953864</v>
      </c>
    </row>
    <row r="220" spans="1:8" ht="24" x14ac:dyDescent="0.2">
      <c r="A220" s="9" t="s">
        <v>68</v>
      </c>
      <c r="B220" s="9"/>
      <c r="C220" s="25" t="s">
        <v>67</v>
      </c>
      <c r="D220" s="15">
        <f>D10+D32+D48+D66+D83+D101+D118+D134+D152+D170+D187+D204</f>
        <v>48098.299999999996</v>
      </c>
      <c r="E220" s="15">
        <f>E10+E32+E48+E66+E83+E101+E118+E134+E152+E170+E187+E204</f>
        <v>48385.1</v>
      </c>
      <c r="F220" s="15">
        <f>F10+F32+F48+F66+F83+F101+F118+F134+F152+F170+F187+F204</f>
        <v>44813.499999999993</v>
      </c>
      <c r="G220" s="15">
        <f t="shared" si="22"/>
        <v>92.618388718841118</v>
      </c>
      <c r="H220" s="15">
        <f t="shared" si="23"/>
        <v>93.17065260102747</v>
      </c>
    </row>
    <row r="221" spans="1:8" x14ac:dyDescent="0.2">
      <c r="A221" s="9" t="s">
        <v>8</v>
      </c>
      <c r="B221" s="33" t="s">
        <v>52</v>
      </c>
      <c r="C221" s="25" t="s">
        <v>5</v>
      </c>
      <c r="D221" s="15">
        <f>D11+D49+D67+D205+D153+D117+D188+D84+D102+D171+D119</f>
        <v>38336</v>
      </c>
      <c r="E221" s="15">
        <f>E11+E49+E67+E205+E153+E117+E188+E84+E102+E171+E119</f>
        <v>53482.400000000001</v>
      </c>
      <c r="F221" s="15">
        <f>F11+F49+F67+F205+F153+F117+F188+F84+F102+F171+F119</f>
        <v>58955</v>
      </c>
      <c r="G221" s="15">
        <f t="shared" si="22"/>
        <v>110.23252509236683</v>
      </c>
      <c r="H221" s="15">
        <f t="shared" si="23"/>
        <v>153.78495409015025</v>
      </c>
    </row>
    <row r="222" spans="1:8" x14ac:dyDescent="0.2">
      <c r="A222" s="9" t="s">
        <v>9</v>
      </c>
      <c r="B222" s="33" t="s">
        <v>53</v>
      </c>
      <c r="C222" s="25" t="s">
        <v>6</v>
      </c>
      <c r="D222" s="15">
        <f>D12+D33+D50+D68+D85+D103+D120+D135+D154+D172+D189+D206</f>
        <v>28415.800000000007</v>
      </c>
      <c r="E222" s="15">
        <f>E12+E33+E50+E68+E85+E103+E120+E135+E154+E172+E189+E206</f>
        <v>29163.100000000006</v>
      </c>
      <c r="F222" s="15">
        <f>F12+F33+F50+F68+F85+F103+F120+F135+F154+F172+F189+F206</f>
        <v>20174.600000000002</v>
      </c>
      <c r="G222" s="15">
        <f t="shared" si="22"/>
        <v>69.17851668718346</v>
      </c>
      <c r="H222" s="15">
        <f t="shared" si="23"/>
        <v>70.997825153611714</v>
      </c>
    </row>
    <row r="223" spans="1:8" x14ac:dyDescent="0.2">
      <c r="A223" s="9" t="s">
        <v>10</v>
      </c>
      <c r="B223" s="33" t="s">
        <v>47</v>
      </c>
      <c r="C223" s="25" t="s">
        <v>21</v>
      </c>
      <c r="D223" s="15">
        <f>D13+D34+D51+D69+D86+D104+D121+D136+D155+D173+D190+D207</f>
        <v>4091</v>
      </c>
      <c r="E223" s="15">
        <f>E13+E34+E69+E86+E104+E121+E136+E155+E173+E190+E207+E51</f>
        <v>4084.2</v>
      </c>
      <c r="F223" s="15">
        <f>F13+F34+F69+F86+F104+F121+F136+F155+F173+F190+F207+F51</f>
        <v>3681.5999999999995</v>
      </c>
      <c r="G223" s="15">
        <f t="shared" si="22"/>
        <v>90.14250036726898</v>
      </c>
      <c r="H223" s="15">
        <f t="shared" si="23"/>
        <v>89.992666829625989</v>
      </c>
    </row>
    <row r="224" spans="1:8" ht="24" hidden="1" x14ac:dyDescent="0.2">
      <c r="A224" s="9" t="s">
        <v>35</v>
      </c>
      <c r="B224" s="33" t="s">
        <v>54</v>
      </c>
      <c r="C224" s="25" t="s">
        <v>36</v>
      </c>
      <c r="D224" s="36">
        <f>D14</f>
        <v>0</v>
      </c>
      <c r="E224" s="36">
        <f>E14</f>
        <v>0</v>
      </c>
      <c r="F224" s="36">
        <f>F14</f>
        <v>0</v>
      </c>
      <c r="G224" s="15"/>
      <c r="H224" s="15" t="e">
        <f t="shared" si="23"/>
        <v>#DIV/0!</v>
      </c>
    </row>
    <row r="225" spans="1:8" ht="24" x14ac:dyDescent="0.2">
      <c r="A225" s="10" t="s">
        <v>11</v>
      </c>
      <c r="B225" s="37" t="s">
        <v>46</v>
      </c>
      <c r="C225" s="25" t="s">
        <v>17</v>
      </c>
      <c r="D225" s="15">
        <f>D15+D35+D52+D70+D87+D105+D122+D137+D156+D174+D191+D208</f>
        <v>114947.59999999999</v>
      </c>
      <c r="E225" s="15">
        <f>E15+E35+E52+E70+E87+E105+E122+E137+E156+E174+E191+E208-0.1</f>
        <v>124937.39999999998</v>
      </c>
      <c r="F225" s="15">
        <f>F15+F35+F52+F70+F87+F105+F122+F137+F156+F174+F191+F208</f>
        <v>115444.1</v>
      </c>
      <c r="G225" s="15">
        <f t="shared" ref="G225:G230" si="24">F225*100/E225</f>
        <v>92.401554698593074</v>
      </c>
      <c r="H225" s="15">
        <f t="shared" si="23"/>
        <v>100.4319359429862</v>
      </c>
    </row>
    <row r="226" spans="1:8" x14ac:dyDescent="0.2">
      <c r="A226" s="26" t="s">
        <v>14</v>
      </c>
      <c r="B226" s="38" t="s">
        <v>45</v>
      </c>
      <c r="C226" s="25" t="s">
        <v>13</v>
      </c>
      <c r="D226" s="15">
        <f>D16</f>
        <v>6005.5</v>
      </c>
      <c r="E226" s="15">
        <f>E16</f>
        <v>17533</v>
      </c>
      <c r="F226" s="15">
        <f>F16</f>
        <v>19570</v>
      </c>
      <c r="G226" s="15">
        <f t="shared" si="24"/>
        <v>111.61809159869959</v>
      </c>
      <c r="H226" s="15">
        <f t="shared" si="23"/>
        <v>325.8679543751561</v>
      </c>
    </row>
    <row r="227" spans="1:8" ht="24" x14ac:dyDescent="0.2">
      <c r="A227" s="27" t="s">
        <v>40</v>
      </c>
      <c r="B227" s="39" t="s">
        <v>55</v>
      </c>
      <c r="C227" s="25" t="s">
        <v>41</v>
      </c>
      <c r="D227" s="40">
        <f>D17+D88+D53+D106+D138+D157+D175+D192+D123+D71+D36</f>
        <v>15466.8</v>
      </c>
      <c r="E227" s="40">
        <f>E17+E36+E123+E157+E192+E88+E106+E53</f>
        <v>23291.3</v>
      </c>
      <c r="F227" s="40">
        <f>F17+F36+F123+F157+F192+F88+F106+F53</f>
        <v>24899.100000000002</v>
      </c>
      <c r="G227" s="15">
        <f t="shared" si="24"/>
        <v>106.90300670207331</v>
      </c>
      <c r="H227" s="15">
        <f t="shared" si="23"/>
        <v>160.98417255023665</v>
      </c>
    </row>
    <row r="228" spans="1:8" ht="24" x14ac:dyDescent="0.2">
      <c r="A228" s="27" t="s">
        <v>18</v>
      </c>
      <c r="B228" s="39" t="s">
        <v>51</v>
      </c>
      <c r="C228" s="25" t="s">
        <v>15</v>
      </c>
      <c r="D228" s="15">
        <f>D18+D37+D54+D72+D89+D124+D158+D176+D193+D209+D139</f>
        <v>10909.599999999999</v>
      </c>
      <c r="E228" s="15">
        <f>E18+E37+E54+E72+E89+E124+E158+E176+E193+E209+E139</f>
        <v>59342.5</v>
      </c>
      <c r="F228" s="15">
        <f>F18+F37+F54+F72+F89+F124+F158+F176+F193+F209+F139</f>
        <v>23774.5</v>
      </c>
      <c r="G228" s="15">
        <f t="shared" si="24"/>
        <v>40.063192484307201</v>
      </c>
      <c r="H228" s="15">
        <f t="shared" si="23"/>
        <v>217.92274693847622</v>
      </c>
    </row>
    <row r="229" spans="1:8" x14ac:dyDescent="0.2">
      <c r="A229" s="27" t="s">
        <v>57</v>
      </c>
      <c r="B229" s="27"/>
      <c r="C229" s="25" t="s">
        <v>58</v>
      </c>
      <c r="D229" s="15">
        <f>D19</f>
        <v>11</v>
      </c>
      <c r="E229" s="15">
        <f>E19</f>
        <v>11</v>
      </c>
      <c r="F229" s="15">
        <f>F19</f>
        <v>2</v>
      </c>
      <c r="G229" s="15">
        <f t="shared" si="24"/>
        <v>18.181818181818183</v>
      </c>
      <c r="H229" s="15">
        <f t="shared" si="23"/>
        <v>18.181818181818183</v>
      </c>
    </row>
    <row r="230" spans="1:8" x14ac:dyDescent="0.2">
      <c r="A230" s="18" t="s">
        <v>12</v>
      </c>
      <c r="B230" s="35" t="s">
        <v>48</v>
      </c>
      <c r="C230" s="25" t="s">
        <v>7</v>
      </c>
      <c r="D230" s="15">
        <f>D20+D194+D210+D73+D140+D55+D159+D90+D177+D107</f>
        <v>3595</v>
      </c>
      <c r="E230" s="15">
        <f>E20+E194+E210+E73+E140+E55+E159+E90+E177+E107+E38</f>
        <v>49563.6</v>
      </c>
      <c r="F230" s="15">
        <f>F20+F194+F210+F73+F140+F55+F159+F90+F177+F107+F38</f>
        <v>51412.299999999996</v>
      </c>
      <c r="G230" s="15">
        <f t="shared" si="24"/>
        <v>103.72995504765595</v>
      </c>
      <c r="H230" s="15">
        <f t="shared" si="23"/>
        <v>1430.105702364395</v>
      </c>
    </row>
    <row r="231" spans="1:8" x14ac:dyDescent="0.2">
      <c r="A231" s="28" t="s">
        <v>37</v>
      </c>
      <c r="B231" s="41" t="s">
        <v>54</v>
      </c>
      <c r="C231" s="13" t="s">
        <v>38</v>
      </c>
      <c r="D231" s="15">
        <f>D21+D39+D56+D74+D91+D108+D126+D141+D160+D178+D195+D211</f>
        <v>0</v>
      </c>
      <c r="E231" s="15">
        <f>E21+E39+E56+E74+E91+E108+E126+E141+E160+E178+E195+E211</f>
        <v>979</v>
      </c>
      <c r="F231" s="15">
        <f>F21+F39+F56+F74+F91+F108+F126+F141+F160+F178+F195+F211</f>
        <v>1104</v>
      </c>
      <c r="G231" s="15"/>
      <c r="H231" s="15"/>
    </row>
    <row r="232" spans="1:8" x14ac:dyDescent="0.2">
      <c r="A232" s="22" t="s">
        <v>1</v>
      </c>
      <c r="B232" s="34"/>
      <c r="C232" s="29" t="s">
        <v>0</v>
      </c>
      <c r="D232" s="30">
        <f>D233+D234+D236+D235</f>
        <v>2833111.3000000003</v>
      </c>
      <c r="E232" s="30">
        <f>E233+E234+E236+E235</f>
        <v>2965904.6</v>
      </c>
      <c r="F232" s="30">
        <f>F233+F234+F236+F235</f>
        <v>2301016.1</v>
      </c>
      <c r="G232" s="21">
        <f>F232*100/E232</f>
        <v>77.582269503880866</v>
      </c>
      <c r="H232" s="21">
        <f>F232*100/D232</f>
        <v>81.218697620527649</v>
      </c>
    </row>
    <row r="233" spans="1:8" ht="24" x14ac:dyDescent="0.2">
      <c r="A233" s="73" t="s">
        <v>62</v>
      </c>
      <c r="B233" s="33" t="s">
        <v>49</v>
      </c>
      <c r="C233" s="31" t="s">
        <v>20</v>
      </c>
      <c r="D233" s="14">
        <f>D23-39973.3</f>
        <v>2833111.3000000003</v>
      </c>
      <c r="E233" s="14">
        <f>E23-39131.1</f>
        <v>2959132.6</v>
      </c>
      <c r="F233" s="14">
        <f>F23-34250</f>
        <v>2294320</v>
      </c>
      <c r="G233" s="15">
        <f>F233*100/E233</f>
        <v>77.533531278726741</v>
      </c>
      <c r="H233" s="15">
        <f>F233*100/D233</f>
        <v>80.982346157738306</v>
      </c>
    </row>
    <row r="234" spans="1:8" ht="12.75" customHeight="1" x14ac:dyDescent="0.2">
      <c r="A234" s="73" t="s">
        <v>66</v>
      </c>
      <c r="B234" s="11" t="s">
        <v>50</v>
      </c>
      <c r="C234" s="32" t="s">
        <v>19</v>
      </c>
      <c r="D234" s="15">
        <f>D24+D95+D181+D77</f>
        <v>0</v>
      </c>
      <c r="E234" s="15">
        <f>E24+E95+E163+E198+E214+E146+E77+E111</f>
        <v>11647.5</v>
      </c>
      <c r="F234" s="15">
        <f>F24+F95+F163+F198+F214+F146+F77+F111</f>
        <v>11648.699999999999</v>
      </c>
      <c r="G234" s="15">
        <f>F234*100/E234</f>
        <v>100.01030264005151</v>
      </c>
      <c r="H234" s="15"/>
    </row>
    <row r="235" spans="1:8" ht="63" hidden="1" customHeight="1" x14ac:dyDescent="0.2">
      <c r="A235" s="73" t="s">
        <v>65</v>
      </c>
      <c r="B235" s="12" t="s">
        <v>60</v>
      </c>
      <c r="C235" s="13" t="s">
        <v>60</v>
      </c>
      <c r="D235" s="15"/>
      <c r="E235" s="15"/>
      <c r="F235" s="15"/>
      <c r="G235" s="15"/>
      <c r="H235" s="15"/>
    </row>
    <row r="236" spans="1:8" ht="36" x14ac:dyDescent="0.2">
      <c r="A236" s="73" t="s">
        <v>61</v>
      </c>
      <c r="B236" s="12"/>
      <c r="C236" s="16" t="s">
        <v>59</v>
      </c>
      <c r="D236" s="15">
        <f>D26</f>
        <v>0</v>
      </c>
      <c r="E236" s="15">
        <f>E26</f>
        <v>-4875.5</v>
      </c>
      <c r="F236" s="15">
        <f>F26</f>
        <v>-4952.6000000000004</v>
      </c>
      <c r="G236" s="15">
        <f>F236*100/E236</f>
        <v>101.58137626910062</v>
      </c>
      <c r="H236" s="15"/>
    </row>
    <row r="237" spans="1:8" x14ac:dyDescent="0.2">
      <c r="A237" s="18"/>
      <c r="B237" s="19"/>
      <c r="C237" s="20" t="s">
        <v>4</v>
      </c>
      <c r="D237" s="21">
        <f>D232+D218</f>
        <v>3825139.8000000003</v>
      </c>
      <c r="E237" s="21">
        <f>E232+E218</f>
        <v>4104198.4000000004</v>
      </c>
      <c r="F237" s="21">
        <f>F232+F218</f>
        <v>3267557.1</v>
      </c>
      <c r="G237" s="21">
        <f>F237*100/E237</f>
        <v>79.614988885527552</v>
      </c>
      <c r="H237" s="21">
        <f>F237*100/D237</f>
        <v>85.423207277286963</v>
      </c>
    </row>
    <row r="238" spans="1:8" x14ac:dyDescent="0.2">
      <c r="C238" s="5"/>
      <c r="D238" s="5"/>
      <c r="E238" s="5"/>
    </row>
    <row r="239" spans="1:8" x14ac:dyDescent="0.2">
      <c r="C239" s="6" t="s">
        <v>56</v>
      </c>
      <c r="D239" s="6"/>
      <c r="E239" s="54" t="b">
        <f>J227=E232-E233</f>
        <v>0</v>
      </c>
      <c r="F239" s="4"/>
    </row>
    <row r="240" spans="1:8" hidden="1" x14ac:dyDescent="0.2">
      <c r="C240" s="6"/>
      <c r="D240" s="6"/>
      <c r="E240" s="6"/>
      <c r="F240" s="3"/>
    </row>
    <row r="241" spans="1:6" hidden="1" x14ac:dyDescent="0.2">
      <c r="A241" s="2"/>
      <c r="C241" s="6"/>
      <c r="D241" s="6"/>
      <c r="E241" s="6"/>
      <c r="F241" s="4"/>
    </row>
    <row r="242" spans="1:6" hidden="1" x14ac:dyDescent="0.2">
      <c r="C242" s="7"/>
      <c r="D242" s="7"/>
      <c r="E242" s="7"/>
      <c r="F242" s="4"/>
    </row>
    <row r="243" spans="1:6" hidden="1" x14ac:dyDescent="0.2">
      <c r="C243" s="7"/>
      <c r="D243" s="7"/>
      <c r="E243" s="7"/>
      <c r="F243" s="4"/>
    </row>
    <row r="244" spans="1:6" hidden="1" x14ac:dyDescent="0.2">
      <c r="A244" s="2" t="e">
        <f>#REF!+#REF!</f>
        <v>#REF!</v>
      </c>
      <c r="C244" s="8"/>
      <c r="D244" s="8"/>
      <c r="E244" s="8"/>
      <c r="F244" s="4"/>
    </row>
    <row r="245" spans="1:6" hidden="1" x14ac:dyDescent="0.2">
      <c r="A245" s="2" t="e">
        <f>#REF!+#REF!</f>
        <v>#REF!</v>
      </c>
      <c r="C245" s="7"/>
      <c r="D245" s="7"/>
      <c r="E245" s="7"/>
      <c r="F245" s="4"/>
    </row>
    <row r="246" spans="1:6" hidden="1" x14ac:dyDescent="0.2">
      <c r="A246" s="2" t="e">
        <f>#REF!+#REF!</f>
        <v>#REF!</v>
      </c>
      <c r="C246" s="6"/>
      <c r="D246" s="6"/>
      <c r="E246" s="6"/>
      <c r="F246" s="4"/>
    </row>
    <row r="247" spans="1:6" hidden="1" x14ac:dyDescent="0.2">
      <c r="A247" s="2" t="e">
        <f>#REF!+#REF!</f>
        <v>#REF!</v>
      </c>
      <c r="C247" s="6"/>
      <c r="D247" s="6"/>
      <c r="E247" s="6"/>
      <c r="F247" s="4"/>
    </row>
    <row r="248" spans="1:6" hidden="1" x14ac:dyDescent="0.2">
      <c r="C248" s="6"/>
      <c r="D248" s="6"/>
      <c r="E248" s="6"/>
      <c r="F248" s="4"/>
    </row>
    <row r="249" spans="1:6" hidden="1" x14ac:dyDescent="0.2">
      <c r="C249" s="5"/>
      <c r="D249" s="5"/>
      <c r="E249" s="5"/>
      <c r="F249" s="4"/>
    </row>
    <row r="250" spans="1:6" x14ac:dyDescent="0.2">
      <c r="C250" s="5"/>
      <c r="D250" s="5"/>
      <c r="E250" s="5"/>
      <c r="F250" s="42"/>
    </row>
    <row r="251" spans="1:6" x14ac:dyDescent="0.2">
      <c r="C251" s="5"/>
      <c r="D251" s="5"/>
      <c r="E251" s="5"/>
      <c r="F251" s="4"/>
    </row>
    <row r="252" spans="1:6" x14ac:dyDescent="0.2">
      <c r="C252" s="5"/>
      <c r="D252" s="42"/>
      <c r="E252" s="42"/>
      <c r="F252" s="42"/>
    </row>
    <row r="253" spans="1:6" x14ac:dyDescent="0.2">
      <c r="D253" s="2"/>
      <c r="E253" s="2"/>
      <c r="F253" s="2"/>
    </row>
    <row r="254" spans="1:6" x14ac:dyDescent="0.2">
      <c r="F254" s="4"/>
    </row>
    <row r="255" spans="1:6" x14ac:dyDescent="0.2">
      <c r="F255" s="4"/>
    </row>
    <row r="256" spans="1:6" x14ac:dyDescent="0.2">
      <c r="C256" s="5"/>
      <c r="D256" s="5"/>
      <c r="E256" s="5"/>
      <c r="F256" s="4"/>
    </row>
    <row r="257" spans="3:6" x14ac:dyDescent="0.2">
      <c r="C257" s="5"/>
      <c r="D257" s="5"/>
      <c r="E257" s="5"/>
      <c r="F257" s="4"/>
    </row>
    <row r="258" spans="3:6" x14ac:dyDescent="0.2">
      <c r="C258" s="5"/>
      <c r="D258" s="5"/>
      <c r="E258" s="5"/>
      <c r="F258" s="4"/>
    </row>
    <row r="259" spans="3:6" x14ac:dyDescent="0.2">
      <c r="C259" s="5"/>
      <c r="D259" s="5"/>
      <c r="E259" s="5"/>
      <c r="F259" s="4"/>
    </row>
    <row r="260" spans="3:6" x14ac:dyDescent="0.2">
      <c r="C260" s="5"/>
      <c r="D260" s="5"/>
      <c r="E260" s="5"/>
      <c r="F260" s="3"/>
    </row>
    <row r="261" spans="3:6" x14ac:dyDescent="0.2">
      <c r="C261" s="5"/>
      <c r="D261" s="5"/>
      <c r="E261" s="5"/>
      <c r="F261" s="4"/>
    </row>
    <row r="262" spans="3:6" x14ac:dyDescent="0.2">
      <c r="C262" s="5"/>
      <c r="D262" s="5"/>
      <c r="E262" s="5"/>
      <c r="F262" s="4"/>
    </row>
  </sheetData>
  <sheetProtection password="CF7A" sheet="1"/>
  <mergeCells count="32">
    <mergeCell ref="A217:H217"/>
    <mergeCell ref="A201:H201"/>
    <mergeCell ref="A184:H184"/>
    <mergeCell ref="A167:H167"/>
    <mergeCell ref="A149:H149"/>
    <mergeCell ref="A183:F183"/>
    <mergeCell ref="A216:F216"/>
    <mergeCell ref="A200:F200"/>
    <mergeCell ref="A166:F166"/>
    <mergeCell ref="F4:F6"/>
    <mergeCell ref="A114:H114"/>
    <mergeCell ref="A98:H98"/>
    <mergeCell ref="A80:H80"/>
    <mergeCell ref="A113:F113"/>
    <mergeCell ref="C44:F44"/>
    <mergeCell ref="A148:F148"/>
    <mergeCell ref="A7:H7"/>
    <mergeCell ref="A79:F79"/>
    <mergeCell ref="A130:F130"/>
    <mergeCell ref="A131:H131"/>
    <mergeCell ref="A28:F28"/>
    <mergeCell ref="A1:H1"/>
    <mergeCell ref="G4:G6"/>
    <mergeCell ref="A2:F2"/>
    <mergeCell ref="E4:E6"/>
    <mergeCell ref="D4:D6"/>
    <mergeCell ref="H4:H6"/>
    <mergeCell ref="A45:H45"/>
    <mergeCell ref="A29:H29"/>
    <mergeCell ref="A62:F62"/>
    <mergeCell ref="A97:F97"/>
    <mergeCell ref="A63:H63"/>
  </mergeCells>
  <phoneticPr fontId="0" type="noConversion"/>
  <pageMargins left="0" right="0" top="0.15748031496062992" bottom="0.15748031496062992" header="0.15748031496062992" footer="0.19685039370078741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tabSelected="1" topLeftCell="A3" workbookViewId="0">
      <selection activeCell="T18" sqref="T18"/>
    </sheetView>
  </sheetViews>
  <sheetFormatPr defaultRowHeight="12.75" x14ac:dyDescent="0.2"/>
  <cols>
    <col min="2" max="2" width="46.42578125" customWidth="1"/>
    <col min="3" max="3" width="15.28515625" customWidth="1"/>
    <col min="4" max="4" width="16.28515625" customWidth="1"/>
    <col min="5" max="5" width="11.85546875" customWidth="1"/>
    <col min="6" max="6" width="13.7109375" customWidth="1"/>
    <col min="7" max="7" width="15.85546875" customWidth="1"/>
    <col min="8" max="8" width="12" customWidth="1"/>
    <col min="9" max="9" width="14.140625" hidden="1" customWidth="1"/>
    <col min="10" max="10" width="13.7109375" hidden="1" customWidth="1"/>
    <col min="11" max="11" width="14.28515625" customWidth="1"/>
    <col min="12" max="12" width="13.85546875" hidden="1" customWidth="1"/>
    <col min="13" max="13" width="14.28515625" hidden="1" customWidth="1"/>
    <col min="14" max="14" width="14.140625" customWidth="1"/>
    <col min="15" max="15" width="14.42578125" customWidth="1"/>
  </cols>
  <sheetData>
    <row r="1" spans="1:27" ht="15.6" customHeight="1" x14ac:dyDescent="0.2">
      <c r="A1" s="206" t="s">
        <v>77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27" ht="13.5" thickBot="1" x14ac:dyDescent="0.25">
      <c r="A2" s="76"/>
      <c r="B2" s="77"/>
      <c r="C2" s="78"/>
      <c r="D2" s="79"/>
      <c r="E2" s="80"/>
      <c r="F2" s="81"/>
      <c r="G2" s="81"/>
      <c r="H2" s="82"/>
      <c r="I2" s="82"/>
      <c r="J2" s="82"/>
      <c r="K2" s="83"/>
      <c r="L2" s="84"/>
      <c r="M2" s="83"/>
      <c r="N2" s="85"/>
      <c r="O2" s="86"/>
    </row>
    <row r="3" spans="1:27" ht="29.25" customHeight="1" x14ac:dyDescent="0.2">
      <c r="A3" s="207" t="s">
        <v>78</v>
      </c>
      <c r="B3" s="209" t="s">
        <v>79</v>
      </c>
      <c r="C3" s="211" t="s">
        <v>80</v>
      </c>
      <c r="D3" s="211"/>
      <c r="E3" s="211"/>
      <c r="F3" s="212" t="s">
        <v>81</v>
      </c>
      <c r="G3" s="212"/>
      <c r="H3" s="212"/>
      <c r="I3" s="213" t="s">
        <v>82</v>
      </c>
      <c r="J3" s="214"/>
      <c r="K3" s="214"/>
      <c r="L3" s="214"/>
      <c r="M3" s="214"/>
      <c r="N3" s="214"/>
      <c r="O3" s="215"/>
    </row>
    <row r="4" spans="1:27" ht="19.5" customHeight="1" x14ac:dyDescent="0.2">
      <c r="A4" s="208"/>
      <c r="B4" s="210"/>
      <c r="C4" s="201" t="s">
        <v>83</v>
      </c>
      <c r="D4" s="201" t="s">
        <v>84</v>
      </c>
      <c r="E4" s="217" t="s">
        <v>85</v>
      </c>
      <c r="F4" s="201" t="s">
        <v>83</v>
      </c>
      <c r="G4" s="201" t="s">
        <v>84</v>
      </c>
      <c r="H4" s="202" t="s">
        <v>85</v>
      </c>
      <c r="I4" s="194" t="s">
        <v>86</v>
      </c>
      <c r="J4" s="194" t="s">
        <v>87</v>
      </c>
      <c r="K4" s="204" t="s">
        <v>83</v>
      </c>
      <c r="L4" s="194" t="s">
        <v>88</v>
      </c>
      <c r="M4" s="194" t="s">
        <v>87</v>
      </c>
      <c r="N4" s="195" t="s">
        <v>89</v>
      </c>
      <c r="O4" s="196" t="s">
        <v>85</v>
      </c>
    </row>
    <row r="5" spans="1:27" ht="29.25" customHeight="1" x14ac:dyDescent="0.2">
      <c r="A5" s="208"/>
      <c r="B5" s="210"/>
      <c r="C5" s="216"/>
      <c r="D5" s="201"/>
      <c r="E5" s="218"/>
      <c r="F5" s="216"/>
      <c r="G5" s="201"/>
      <c r="H5" s="203"/>
      <c r="I5" s="194"/>
      <c r="J5" s="194"/>
      <c r="K5" s="205"/>
      <c r="L5" s="194"/>
      <c r="M5" s="194"/>
      <c r="N5" s="195"/>
      <c r="O5" s="197"/>
    </row>
    <row r="6" spans="1:27" ht="13.15" customHeight="1" x14ac:dyDescent="0.2">
      <c r="A6" s="208"/>
      <c r="B6" s="198" t="s">
        <v>90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27" ht="13.15" customHeight="1" x14ac:dyDescent="0.2">
      <c r="A7" s="20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27" ht="13.15" customHeight="1" x14ac:dyDescent="0.2">
      <c r="A8" s="20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27" ht="13.15" customHeight="1" x14ac:dyDescent="0.2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88"/>
      <c r="N9" s="88"/>
      <c r="O9" s="90"/>
    </row>
    <row r="10" spans="1:27" ht="23.25" customHeight="1" x14ac:dyDescent="0.2">
      <c r="A10" s="91" t="s">
        <v>91</v>
      </c>
      <c r="B10" s="92" t="s">
        <v>92</v>
      </c>
      <c r="C10" s="93">
        <f>SUM(C11:C18)</f>
        <v>449945.8</v>
      </c>
      <c r="D10" s="93">
        <f>SUM(D11:D18)</f>
        <v>281248.3</v>
      </c>
      <c r="E10" s="93">
        <f>D10/C10*100</f>
        <v>62.507150861281517</v>
      </c>
      <c r="F10" s="93">
        <f>F11+F12+F13+F14+F15+F17+F18+F16</f>
        <v>244644.5</v>
      </c>
      <c r="G10" s="93">
        <f>SUM(G11:G18)</f>
        <v>193779.40000000002</v>
      </c>
      <c r="H10" s="94">
        <f>G10/F10*100</f>
        <v>79.20856589868157</v>
      </c>
      <c r="I10" s="93">
        <f t="shared" ref="I10:N10" si="0">SUM(I11:I18)</f>
        <v>694590.3</v>
      </c>
      <c r="J10" s="93">
        <f>SUM(J11:J18)</f>
        <v>15114.5</v>
      </c>
      <c r="K10" s="93">
        <f>SUM(K11:K18)</f>
        <v>679475.8</v>
      </c>
      <c r="L10" s="93">
        <f t="shared" si="0"/>
        <v>475027.70000000007</v>
      </c>
      <c r="M10" s="93">
        <f t="shared" si="0"/>
        <v>9431.2999999999993</v>
      </c>
      <c r="N10" s="93">
        <f t="shared" si="0"/>
        <v>465596.4</v>
      </c>
      <c r="O10" s="95">
        <f>N10/K10*100</f>
        <v>68.522881903961846</v>
      </c>
    </row>
    <row r="11" spans="1:27" ht="27" customHeight="1" x14ac:dyDescent="0.2">
      <c r="A11" s="96" t="s">
        <v>93</v>
      </c>
      <c r="B11" s="97" t="s">
        <v>94</v>
      </c>
      <c r="C11" s="98">
        <v>5511</v>
      </c>
      <c r="D11" s="98">
        <v>4122.8</v>
      </c>
      <c r="E11" s="99">
        <f>D11/C11*100</f>
        <v>74.810379241516969</v>
      </c>
      <c r="F11" s="100">
        <v>46540.5</v>
      </c>
      <c r="G11" s="100">
        <v>41079.4</v>
      </c>
      <c r="H11" s="101">
        <f>G11/F11*100</f>
        <v>88.265918930823688</v>
      </c>
      <c r="I11" s="102">
        <f>C11+F11</f>
        <v>52051.5</v>
      </c>
      <c r="J11" s="103"/>
      <c r="K11" s="104">
        <f>I11-J11</f>
        <v>52051.5</v>
      </c>
      <c r="L11" s="102">
        <f>D11+G11</f>
        <v>45202.200000000004</v>
      </c>
      <c r="M11" s="103"/>
      <c r="N11" s="104">
        <f>L11-M11</f>
        <v>45202.200000000004</v>
      </c>
      <c r="O11" s="105">
        <f t="shared" ref="O11:O115" si="1">N11/K11*100</f>
        <v>86.841301403417788</v>
      </c>
      <c r="P11" s="106"/>
    </row>
    <row r="12" spans="1:27" ht="39.75" customHeight="1" x14ac:dyDescent="0.2">
      <c r="A12" s="96" t="s">
        <v>95</v>
      </c>
      <c r="B12" s="97" t="s">
        <v>96</v>
      </c>
      <c r="C12" s="98">
        <v>10164.4</v>
      </c>
      <c r="D12" s="98">
        <v>7980.7</v>
      </c>
      <c r="E12" s="99">
        <f t="shared" ref="E12:E20" si="2">D12/C12*100</f>
        <v>78.516193774349702</v>
      </c>
      <c r="F12" s="100">
        <v>0</v>
      </c>
      <c r="G12" s="100"/>
      <c r="H12" s="101">
        <v>0</v>
      </c>
      <c r="I12" s="102">
        <f t="shared" ref="I12:I18" si="3">C12+F12</f>
        <v>10164.4</v>
      </c>
      <c r="J12" s="103"/>
      <c r="K12" s="104">
        <f t="shared" ref="K12:K18" si="4">I12-J12</f>
        <v>10164.4</v>
      </c>
      <c r="L12" s="102">
        <f t="shared" ref="L12:L86" si="5">D12+G12</f>
        <v>7980.7</v>
      </c>
      <c r="M12" s="103"/>
      <c r="N12" s="104">
        <f t="shared" ref="N12:N86" si="6">L12-M12</f>
        <v>7980.7</v>
      </c>
      <c r="O12" s="105">
        <f t="shared" si="1"/>
        <v>78.516193774349702</v>
      </c>
      <c r="P12" s="106"/>
    </row>
    <row r="13" spans="1:27" ht="32.25" customHeight="1" x14ac:dyDescent="0.2">
      <c r="A13" s="96" t="s">
        <v>97</v>
      </c>
      <c r="B13" s="97" t="s">
        <v>98</v>
      </c>
      <c r="C13" s="98">
        <v>173702.6</v>
      </c>
      <c r="D13" s="98">
        <v>136844.70000000001</v>
      </c>
      <c r="E13" s="99">
        <f t="shared" si="2"/>
        <v>78.781031487151026</v>
      </c>
      <c r="F13" s="100">
        <v>137495.6</v>
      </c>
      <c r="G13" s="100">
        <v>112898.3</v>
      </c>
      <c r="H13" s="101">
        <f>G13/F13*100</f>
        <v>82.110482080881127</v>
      </c>
      <c r="I13" s="102">
        <f t="shared" si="3"/>
        <v>311198.2</v>
      </c>
      <c r="J13" s="103">
        <v>6855.4</v>
      </c>
      <c r="K13" s="104">
        <f t="shared" si="4"/>
        <v>304342.8</v>
      </c>
      <c r="L13" s="102">
        <f>D13+G13</f>
        <v>249743</v>
      </c>
      <c r="M13" s="103">
        <v>5616.6</v>
      </c>
      <c r="N13" s="104">
        <f>L13-M13</f>
        <v>244126.4</v>
      </c>
      <c r="O13" s="105">
        <f t="shared" si="1"/>
        <v>80.214284681615595</v>
      </c>
      <c r="P13" s="106"/>
    </row>
    <row r="14" spans="1:27" ht="23.25" customHeight="1" x14ac:dyDescent="0.2">
      <c r="A14" s="96" t="s">
        <v>99</v>
      </c>
      <c r="B14" s="97" t="s">
        <v>100</v>
      </c>
      <c r="C14" s="98">
        <v>7.4</v>
      </c>
      <c r="D14" s="98"/>
      <c r="E14" s="99">
        <f t="shared" si="2"/>
        <v>0</v>
      </c>
      <c r="F14" s="100">
        <v>0</v>
      </c>
      <c r="G14" s="100"/>
      <c r="H14" s="101">
        <v>0</v>
      </c>
      <c r="I14" s="102">
        <f t="shared" si="3"/>
        <v>7.4</v>
      </c>
      <c r="J14" s="103"/>
      <c r="K14" s="104">
        <f t="shared" si="4"/>
        <v>7.4</v>
      </c>
      <c r="L14" s="102">
        <f>D14+G14</f>
        <v>0</v>
      </c>
      <c r="M14" s="103"/>
      <c r="N14" s="104">
        <f>L14-M14</f>
        <v>0</v>
      </c>
      <c r="O14" s="105">
        <f t="shared" si="1"/>
        <v>0</v>
      </c>
      <c r="P14" s="106"/>
    </row>
    <row r="15" spans="1:27" ht="28.5" customHeight="1" x14ac:dyDescent="0.2">
      <c r="A15" s="96" t="s">
        <v>101</v>
      </c>
      <c r="B15" s="97" t="s">
        <v>102</v>
      </c>
      <c r="C15" s="98">
        <v>35737.599999999999</v>
      </c>
      <c r="D15" s="98">
        <v>29431.4</v>
      </c>
      <c r="E15" s="99">
        <f t="shared" si="2"/>
        <v>82.354159204871067</v>
      </c>
      <c r="F15" s="100">
        <v>0</v>
      </c>
      <c r="G15" s="100"/>
      <c r="H15" s="101">
        <v>0</v>
      </c>
      <c r="I15" s="102">
        <f t="shared" si="3"/>
        <v>35737.599999999999</v>
      </c>
      <c r="J15" s="103"/>
      <c r="K15" s="104">
        <f t="shared" si="4"/>
        <v>35737.599999999999</v>
      </c>
      <c r="L15" s="102">
        <f>D15+G15</f>
        <v>29431.4</v>
      </c>
      <c r="M15" s="103"/>
      <c r="N15" s="104">
        <f t="shared" si="6"/>
        <v>29431.4</v>
      </c>
      <c r="O15" s="105">
        <f t="shared" si="1"/>
        <v>82.354159204871067</v>
      </c>
      <c r="P15" s="106"/>
    </row>
    <row r="16" spans="1:27" ht="30" hidden="1" x14ac:dyDescent="0.2">
      <c r="A16" s="96" t="s">
        <v>103</v>
      </c>
      <c r="B16" s="97" t="s">
        <v>104</v>
      </c>
      <c r="C16" s="98"/>
      <c r="D16" s="98"/>
      <c r="E16" s="99"/>
      <c r="F16" s="100"/>
      <c r="G16" s="100"/>
      <c r="H16" s="101" t="e">
        <f>G16/F16*100</f>
        <v>#DIV/0!</v>
      </c>
      <c r="I16" s="102">
        <f t="shared" si="3"/>
        <v>0</v>
      </c>
      <c r="J16" s="103"/>
      <c r="K16" s="104">
        <f t="shared" si="4"/>
        <v>0</v>
      </c>
      <c r="L16" s="102">
        <f t="shared" si="5"/>
        <v>0</v>
      </c>
      <c r="M16" s="103"/>
      <c r="N16" s="104">
        <f t="shared" si="6"/>
        <v>0</v>
      </c>
      <c r="O16" s="105" t="e">
        <f t="shared" si="1"/>
        <v>#DIV/0!</v>
      </c>
      <c r="P16" s="106"/>
      <c r="AA16" t="s">
        <v>105</v>
      </c>
    </row>
    <row r="17" spans="1:22" ht="15" x14ac:dyDescent="0.2">
      <c r="A17" s="107" t="s">
        <v>106</v>
      </c>
      <c r="B17" s="97" t="s">
        <v>107</v>
      </c>
      <c r="C17" s="98">
        <v>11762.8</v>
      </c>
      <c r="D17" s="98">
        <v>0</v>
      </c>
      <c r="E17" s="99">
        <f t="shared" si="2"/>
        <v>0</v>
      </c>
      <c r="F17" s="100">
        <v>616</v>
      </c>
      <c r="G17" s="100"/>
      <c r="H17" s="101">
        <f>G17/F17*100</f>
        <v>0</v>
      </c>
      <c r="I17" s="102">
        <f t="shared" si="3"/>
        <v>12378.8</v>
      </c>
      <c r="J17" s="103"/>
      <c r="K17" s="104">
        <f t="shared" si="4"/>
        <v>12378.8</v>
      </c>
      <c r="L17" s="102">
        <f t="shared" si="5"/>
        <v>0</v>
      </c>
      <c r="M17" s="103"/>
      <c r="N17" s="104">
        <f t="shared" si="6"/>
        <v>0</v>
      </c>
      <c r="O17" s="105">
        <f t="shared" si="1"/>
        <v>0</v>
      </c>
      <c r="P17" s="106"/>
    </row>
    <row r="18" spans="1:22" ht="29.25" customHeight="1" x14ac:dyDescent="0.2">
      <c r="A18" s="96" t="s">
        <v>108</v>
      </c>
      <c r="B18" s="97" t="s">
        <v>109</v>
      </c>
      <c r="C18" s="98">
        <v>213060</v>
      </c>
      <c r="D18" s="98">
        <v>102868.7</v>
      </c>
      <c r="E18" s="99">
        <f t="shared" si="2"/>
        <v>48.281563878719609</v>
      </c>
      <c r="F18" s="100">
        <v>59992.4</v>
      </c>
      <c r="G18" s="100">
        <v>39801.699999999997</v>
      </c>
      <c r="H18" s="101">
        <f>G18/F18*100</f>
        <v>66.344570312239554</v>
      </c>
      <c r="I18" s="102">
        <f t="shared" si="3"/>
        <v>273052.40000000002</v>
      </c>
      <c r="J18" s="103">
        <v>8259.1</v>
      </c>
      <c r="K18" s="104">
        <f t="shared" si="4"/>
        <v>264793.30000000005</v>
      </c>
      <c r="L18" s="102">
        <f>D18+G18</f>
        <v>142670.39999999999</v>
      </c>
      <c r="M18" s="108">
        <v>3814.7</v>
      </c>
      <c r="N18" s="104">
        <f t="shared" si="6"/>
        <v>138855.69999999998</v>
      </c>
      <c r="O18" s="105">
        <f t="shared" si="1"/>
        <v>52.439279996888125</v>
      </c>
      <c r="P18" s="106"/>
    </row>
    <row r="19" spans="1:22" ht="33" customHeight="1" x14ac:dyDescent="0.2">
      <c r="A19" s="91" t="s">
        <v>110</v>
      </c>
      <c r="B19" s="92" t="s">
        <v>111</v>
      </c>
      <c r="C19" s="93">
        <f t="shared" ref="C19:N19" si="7">C20</f>
        <v>4025.6</v>
      </c>
      <c r="D19" s="93">
        <f t="shared" si="7"/>
        <v>3141.3</v>
      </c>
      <c r="E19" s="93">
        <f t="shared" si="7"/>
        <v>78.03308823529413</v>
      </c>
      <c r="F19" s="93">
        <f t="shared" si="7"/>
        <v>4025.6</v>
      </c>
      <c r="G19" s="93">
        <f t="shared" si="7"/>
        <v>3141.3</v>
      </c>
      <c r="H19" s="109">
        <f t="shared" si="7"/>
        <v>78.03308823529413</v>
      </c>
      <c r="I19" s="93">
        <f>I20</f>
        <v>8051.2</v>
      </c>
      <c r="J19" s="93">
        <f>J20</f>
        <v>4025.6</v>
      </c>
      <c r="K19" s="93">
        <f>K20</f>
        <v>4025.6</v>
      </c>
      <c r="L19" s="93">
        <f t="shared" si="7"/>
        <v>6282.6</v>
      </c>
      <c r="M19" s="93">
        <f>M20</f>
        <v>3141.3</v>
      </c>
      <c r="N19" s="93">
        <f t="shared" si="7"/>
        <v>3141.3</v>
      </c>
      <c r="O19" s="110">
        <f t="shared" si="1"/>
        <v>78.03308823529413</v>
      </c>
      <c r="P19" s="106"/>
      <c r="V19" t="s">
        <v>39</v>
      </c>
    </row>
    <row r="20" spans="1:22" ht="24" customHeight="1" x14ac:dyDescent="0.2">
      <c r="A20" s="111" t="s">
        <v>112</v>
      </c>
      <c r="B20" s="97" t="s">
        <v>113</v>
      </c>
      <c r="C20" s="98">
        <v>4025.6</v>
      </c>
      <c r="D20" s="98">
        <v>3141.3</v>
      </c>
      <c r="E20" s="99">
        <f t="shared" si="2"/>
        <v>78.03308823529413</v>
      </c>
      <c r="F20" s="100">
        <v>4025.6</v>
      </c>
      <c r="G20" s="100">
        <v>3141.3</v>
      </c>
      <c r="H20" s="101">
        <f t="shared" ref="H20:H28" si="8">G20/F20*100</f>
        <v>78.03308823529413</v>
      </c>
      <c r="I20" s="102">
        <f t="shared" ref="I20:I86" si="9">C20+F20</f>
        <v>8051.2</v>
      </c>
      <c r="J20" s="103">
        <v>4025.6</v>
      </c>
      <c r="K20" s="104">
        <f>I20-J20</f>
        <v>4025.6</v>
      </c>
      <c r="L20" s="102">
        <f>D20+G20</f>
        <v>6282.6</v>
      </c>
      <c r="M20" s="103">
        <v>3141.3</v>
      </c>
      <c r="N20" s="104">
        <f t="shared" si="6"/>
        <v>3141.3</v>
      </c>
      <c r="O20" s="105">
        <f t="shared" si="1"/>
        <v>78.03308823529413</v>
      </c>
      <c r="P20" s="106"/>
    </row>
    <row r="21" spans="1:22" ht="28.9" customHeight="1" x14ac:dyDescent="0.2">
      <c r="A21" s="91" t="s">
        <v>114</v>
      </c>
      <c r="B21" s="112" t="s">
        <v>115</v>
      </c>
      <c r="C21" s="93">
        <f>C23+C25+C22+C24</f>
        <v>36179.9</v>
      </c>
      <c r="D21" s="93">
        <f>D23+D25+D22+D24</f>
        <v>13205.7</v>
      </c>
      <c r="E21" s="113">
        <f>D21/C21*100</f>
        <v>36.500100884745393</v>
      </c>
      <c r="F21" s="113">
        <f>F23+F25+F22+F24</f>
        <v>12350.4</v>
      </c>
      <c r="G21" s="113">
        <f>G23+G25+G22+G24</f>
        <v>4528.2</v>
      </c>
      <c r="H21" s="113">
        <f t="shared" si="8"/>
        <v>36.664399533618344</v>
      </c>
      <c r="I21" s="113">
        <f>SUM(I22:I25)</f>
        <v>48530.299999999996</v>
      </c>
      <c r="J21" s="113">
        <f>SUM(J22:J25)</f>
        <v>8217.9</v>
      </c>
      <c r="K21" s="113">
        <f>SUM(K22:K25)</f>
        <v>40312.400000000001</v>
      </c>
      <c r="L21" s="113">
        <f t="shared" ref="L21:N21" si="10">SUM(L22:L25)</f>
        <v>17733.900000000001</v>
      </c>
      <c r="M21" s="113">
        <f t="shared" si="10"/>
        <v>2933.4</v>
      </c>
      <c r="N21" s="113">
        <f t="shared" si="10"/>
        <v>14800.5</v>
      </c>
      <c r="O21" s="114">
        <f>N21/K21*100</f>
        <v>36.714509679403854</v>
      </c>
      <c r="P21" s="106"/>
    </row>
    <row r="22" spans="1:22" ht="15" x14ac:dyDescent="0.2">
      <c r="A22" s="107" t="s">
        <v>116</v>
      </c>
      <c r="B22" s="97" t="s">
        <v>117</v>
      </c>
      <c r="C22" s="98">
        <v>6168.6</v>
      </c>
      <c r="D22" s="98">
        <v>5259</v>
      </c>
      <c r="E22" s="99">
        <f t="shared" ref="E22:E128" si="11">D22/C22*100</f>
        <v>85.254352689427094</v>
      </c>
      <c r="F22" s="100">
        <v>881.2</v>
      </c>
      <c r="G22" s="100">
        <v>685</v>
      </c>
      <c r="H22" s="101">
        <f t="shared" si="8"/>
        <v>77.734906945074883</v>
      </c>
      <c r="I22" s="102">
        <f>C22+F22</f>
        <v>7049.8</v>
      </c>
      <c r="J22" s="103">
        <v>881.2</v>
      </c>
      <c r="K22" s="104">
        <f>I22-J22</f>
        <v>6168.6</v>
      </c>
      <c r="L22" s="102">
        <f>D22+G22</f>
        <v>5944</v>
      </c>
      <c r="M22" s="103">
        <v>706.3</v>
      </c>
      <c r="N22" s="104">
        <f t="shared" si="6"/>
        <v>5237.7</v>
      </c>
      <c r="O22" s="105">
        <f>N22/K22*100</f>
        <v>84.909055539344408</v>
      </c>
      <c r="P22" s="106"/>
    </row>
    <row r="23" spans="1:22" ht="25.5" customHeight="1" x14ac:dyDescent="0.2">
      <c r="A23" s="111" t="s">
        <v>118</v>
      </c>
      <c r="B23" s="97" t="s">
        <v>119</v>
      </c>
      <c r="C23" s="98">
        <v>13176.9</v>
      </c>
      <c r="D23" s="98">
        <v>6633.5</v>
      </c>
      <c r="E23" s="99">
        <f t="shared" si="11"/>
        <v>50.341886179602177</v>
      </c>
      <c r="F23" s="100">
        <v>3347.9</v>
      </c>
      <c r="G23" s="100">
        <v>2219</v>
      </c>
      <c r="H23" s="101">
        <f t="shared" si="8"/>
        <v>66.280354849308523</v>
      </c>
      <c r="I23" s="102">
        <f t="shared" ref="I23:I25" si="12">C23+F23</f>
        <v>16524.8</v>
      </c>
      <c r="J23" s="103">
        <v>878.5</v>
      </c>
      <c r="K23" s="104">
        <f t="shared" ref="K23:K25" si="13">I23-J23</f>
        <v>15646.3</v>
      </c>
      <c r="L23" s="102">
        <f>D23+G23</f>
        <v>8852.5</v>
      </c>
      <c r="M23" s="103">
        <v>663.7</v>
      </c>
      <c r="N23" s="104">
        <f t="shared" si="6"/>
        <v>8188.8</v>
      </c>
      <c r="O23" s="105">
        <f t="shared" ref="O23:O25" si="14">N23/K23*100</f>
        <v>52.336974236720501</v>
      </c>
      <c r="P23" s="106"/>
    </row>
    <row r="24" spans="1:22" ht="27.75" customHeight="1" x14ac:dyDescent="0.2">
      <c r="A24" s="111" t="s">
        <v>120</v>
      </c>
      <c r="B24" s="97" t="s">
        <v>121</v>
      </c>
      <c r="C24" s="98">
        <v>16520.400000000001</v>
      </c>
      <c r="D24" s="98">
        <v>1174.7</v>
      </c>
      <c r="E24" s="99">
        <f t="shared" si="11"/>
        <v>7.1106026488462746</v>
      </c>
      <c r="F24" s="100">
        <v>7769.2</v>
      </c>
      <c r="G24" s="100">
        <v>1430.7</v>
      </c>
      <c r="H24" s="101">
        <f t="shared" si="8"/>
        <v>18.415023425835351</v>
      </c>
      <c r="I24" s="102">
        <f t="shared" si="12"/>
        <v>24289.600000000002</v>
      </c>
      <c r="J24" s="103">
        <v>6211.7</v>
      </c>
      <c r="K24" s="104">
        <f t="shared" si="13"/>
        <v>18077.900000000001</v>
      </c>
      <c r="L24" s="102">
        <f>D24+G24</f>
        <v>2605.4</v>
      </c>
      <c r="M24" s="103">
        <v>1424.9</v>
      </c>
      <c r="N24" s="104">
        <f t="shared" si="6"/>
        <v>1180.5</v>
      </c>
      <c r="O24" s="105">
        <f t="shared" si="14"/>
        <v>6.5300726301174352</v>
      </c>
      <c r="P24" s="106"/>
    </row>
    <row r="25" spans="1:22" ht="36.75" customHeight="1" x14ac:dyDescent="0.2">
      <c r="A25" s="107" t="s">
        <v>122</v>
      </c>
      <c r="B25" s="97" t="s">
        <v>123</v>
      </c>
      <c r="C25" s="98">
        <v>314</v>
      </c>
      <c r="D25" s="98">
        <v>138.5</v>
      </c>
      <c r="E25" s="99">
        <f t="shared" si="11"/>
        <v>44.108280254777071</v>
      </c>
      <c r="F25" s="100">
        <v>352.1</v>
      </c>
      <c r="G25" s="100">
        <v>193.5</v>
      </c>
      <c r="H25" s="101">
        <f t="shared" si="8"/>
        <v>54.955978415222937</v>
      </c>
      <c r="I25" s="102">
        <f t="shared" si="12"/>
        <v>666.1</v>
      </c>
      <c r="J25" s="103">
        <v>246.5</v>
      </c>
      <c r="K25" s="104">
        <f t="shared" si="13"/>
        <v>419.6</v>
      </c>
      <c r="L25" s="102">
        <f>D25+G25</f>
        <v>332</v>
      </c>
      <c r="M25" s="103">
        <v>138.5</v>
      </c>
      <c r="N25" s="104">
        <f t="shared" si="6"/>
        <v>193.5</v>
      </c>
      <c r="O25" s="105">
        <f t="shared" si="14"/>
        <v>46.115347950428976</v>
      </c>
      <c r="P25" s="106"/>
    </row>
    <row r="26" spans="1:22" ht="26.25" customHeight="1" x14ac:dyDescent="0.2">
      <c r="A26" s="91" t="s">
        <v>124</v>
      </c>
      <c r="B26" s="92" t="s">
        <v>125</v>
      </c>
      <c r="C26" s="93">
        <f>SUM(C27:C57)</f>
        <v>183446.80000000002</v>
      </c>
      <c r="D26" s="93">
        <f>SUM(D27:D57)</f>
        <v>150519.59999999998</v>
      </c>
      <c r="E26" s="93">
        <f>D26/C26*100</f>
        <v>82.050818002821501</v>
      </c>
      <c r="F26" s="93">
        <f>SUM(F27:F57)</f>
        <v>172550</v>
      </c>
      <c r="G26" s="93">
        <f>SUM(G27:G57)</f>
        <v>107026.59999999999</v>
      </c>
      <c r="H26" s="94">
        <f t="shared" si="8"/>
        <v>62.02642712257316</v>
      </c>
      <c r="I26" s="93">
        <f t="shared" ref="I26:N26" si="15">SUM(I27:I57)</f>
        <v>355996.8</v>
      </c>
      <c r="J26" s="93">
        <f t="shared" si="15"/>
        <v>59878.600000000006</v>
      </c>
      <c r="K26" s="93">
        <f>SUM(K27:K57)</f>
        <v>296118.2</v>
      </c>
      <c r="L26" s="93">
        <f t="shared" si="15"/>
        <v>257546.2</v>
      </c>
      <c r="M26" s="93">
        <f t="shared" si="15"/>
        <v>50310.6</v>
      </c>
      <c r="N26" s="93">
        <f t="shared" si="15"/>
        <v>207235.59999999998</v>
      </c>
      <c r="O26" s="95">
        <f t="shared" si="1"/>
        <v>69.984080681295495</v>
      </c>
      <c r="P26" s="106"/>
    </row>
    <row r="27" spans="1:22" ht="61.5" customHeight="1" x14ac:dyDescent="0.2">
      <c r="A27" s="115" t="s">
        <v>126</v>
      </c>
      <c r="B27" s="116" t="s">
        <v>127</v>
      </c>
      <c r="C27" s="98">
        <v>24647.200000000001</v>
      </c>
      <c r="D27" s="98">
        <v>19877.8</v>
      </c>
      <c r="E27" s="99">
        <f t="shared" si="11"/>
        <v>80.649323249699762</v>
      </c>
      <c r="F27" s="98">
        <v>15927</v>
      </c>
      <c r="G27" s="100">
        <v>14220.8</v>
      </c>
      <c r="H27" s="101">
        <f t="shared" si="8"/>
        <v>89.287373642242727</v>
      </c>
      <c r="I27" s="102">
        <f t="shared" si="9"/>
        <v>40574.199999999997</v>
      </c>
      <c r="J27" s="103">
        <v>15927</v>
      </c>
      <c r="K27" s="104">
        <f>I27-J27</f>
        <v>24647.199999999997</v>
      </c>
      <c r="L27" s="102">
        <f>D27+G27</f>
        <v>34098.6</v>
      </c>
      <c r="M27" s="103">
        <v>14907.5</v>
      </c>
      <c r="N27" s="104">
        <f>L27-M27</f>
        <v>19191.099999999999</v>
      </c>
      <c r="O27" s="105">
        <f t="shared" si="1"/>
        <v>77.863205556817817</v>
      </c>
      <c r="P27" s="106"/>
    </row>
    <row r="28" spans="1:22" ht="27" customHeight="1" x14ac:dyDescent="0.2">
      <c r="A28" s="96" t="s">
        <v>128</v>
      </c>
      <c r="B28" s="97" t="s">
        <v>129</v>
      </c>
      <c r="C28" s="98">
        <v>46746.5</v>
      </c>
      <c r="D28" s="98">
        <v>38419.1</v>
      </c>
      <c r="E28" s="99">
        <f t="shared" si="11"/>
        <v>82.186046014140089</v>
      </c>
      <c r="F28" s="100">
        <v>1158.2</v>
      </c>
      <c r="G28" s="100">
        <v>320</v>
      </c>
      <c r="H28" s="101">
        <f t="shared" si="8"/>
        <v>27.629079606285618</v>
      </c>
      <c r="I28" s="102">
        <f t="shared" si="9"/>
        <v>47904.7</v>
      </c>
      <c r="J28" s="103">
        <v>1076.2</v>
      </c>
      <c r="K28" s="104">
        <f t="shared" ref="K28:K59" si="16">I28-J28</f>
        <v>46828.5</v>
      </c>
      <c r="L28" s="102">
        <f t="shared" si="5"/>
        <v>38739.1</v>
      </c>
      <c r="M28" s="103">
        <v>320</v>
      </c>
      <c r="N28" s="104">
        <f t="shared" si="6"/>
        <v>38419.1</v>
      </c>
      <c r="O28" s="105">
        <f t="shared" si="1"/>
        <v>82.042132462069034</v>
      </c>
      <c r="P28" s="106"/>
    </row>
    <row r="29" spans="1:22" ht="24" customHeight="1" x14ac:dyDescent="0.2">
      <c r="A29" s="96" t="s">
        <v>130</v>
      </c>
      <c r="B29" s="97" t="s">
        <v>131</v>
      </c>
      <c r="C29" s="98">
        <v>5500</v>
      </c>
      <c r="D29" s="98">
        <v>2604.6</v>
      </c>
      <c r="E29" s="99">
        <f t="shared" si="11"/>
        <v>47.356363636363632</v>
      </c>
      <c r="F29" s="100">
        <v>0</v>
      </c>
      <c r="G29" s="100"/>
      <c r="H29" s="101">
        <v>0</v>
      </c>
      <c r="I29" s="102">
        <f t="shared" si="9"/>
        <v>5500</v>
      </c>
      <c r="J29" s="103"/>
      <c r="K29" s="104">
        <f t="shared" si="16"/>
        <v>5500</v>
      </c>
      <c r="L29" s="102">
        <f t="shared" si="5"/>
        <v>2604.6</v>
      </c>
      <c r="M29" s="103"/>
      <c r="N29" s="104">
        <f t="shared" si="6"/>
        <v>2604.6</v>
      </c>
      <c r="O29" s="105">
        <f t="shared" si="1"/>
        <v>47.356363636363632</v>
      </c>
      <c r="P29" s="106"/>
    </row>
    <row r="30" spans="1:22" ht="45.75" customHeight="1" x14ac:dyDescent="0.2">
      <c r="A30" s="96" t="s">
        <v>130</v>
      </c>
      <c r="B30" s="97" t="s">
        <v>132</v>
      </c>
      <c r="C30" s="98">
        <v>20688.5</v>
      </c>
      <c r="D30" s="98">
        <v>17874.7</v>
      </c>
      <c r="E30" s="99">
        <f t="shared" si="11"/>
        <v>86.399207289073644</v>
      </c>
      <c r="F30" s="100">
        <v>18544.900000000001</v>
      </c>
      <c r="G30" s="100">
        <v>15263.1</v>
      </c>
      <c r="H30" s="101">
        <f>G30/F30*100</f>
        <v>82.30349044750848</v>
      </c>
      <c r="I30" s="102">
        <f t="shared" si="9"/>
        <v>39233.4</v>
      </c>
      <c r="J30" s="103">
        <v>3161.5</v>
      </c>
      <c r="K30" s="104">
        <f t="shared" si="16"/>
        <v>36071.9</v>
      </c>
      <c r="L30" s="102">
        <f t="shared" si="5"/>
        <v>33137.800000000003</v>
      </c>
      <c r="M30" s="103">
        <v>2371.1</v>
      </c>
      <c r="N30" s="104">
        <f t="shared" si="6"/>
        <v>30766.700000000004</v>
      </c>
      <c r="O30" s="105">
        <f t="shared" si="1"/>
        <v>85.292707065610642</v>
      </c>
      <c r="P30" s="106"/>
    </row>
    <row r="31" spans="1:22" ht="25.5" customHeight="1" x14ac:dyDescent="0.2">
      <c r="A31" s="96" t="s">
        <v>130</v>
      </c>
      <c r="B31" s="97" t="s">
        <v>133</v>
      </c>
      <c r="C31" s="98">
        <v>26360</v>
      </c>
      <c r="D31" s="98">
        <v>26360</v>
      </c>
      <c r="E31" s="99">
        <f t="shared" si="11"/>
        <v>100</v>
      </c>
      <c r="F31" s="100">
        <v>0</v>
      </c>
      <c r="G31" s="100"/>
      <c r="H31" s="101">
        <v>0</v>
      </c>
      <c r="I31" s="102">
        <f t="shared" si="9"/>
        <v>26360</v>
      </c>
      <c r="J31" s="103"/>
      <c r="K31" s="104">
        <f t="shared" si="16"/>
        <v>26360</v>
      </c>
      <c r="L31" s="102">
        <f t="shared" si="5"/>
        <v>26360</v>
      </c>
      <c r="M31" s="103"/>
      <c r="N31" s="104">
        <f t="shared" si="6"/>
        <v>26360</v>
      </c>
      <c r="O31" s="105">
        <f t="shared" si="1"/>
        <v>100</v>
      </c>
      <c r="P31" s="106"/>
    </row>
    <row r="32" spans="1:22" ht="45" hidden="1" x14ac:dyDescent="0.2">
      <c r="A32" s="96" t="s">
        <v>134</v>
      </c>
      <c r="B32" s="117" t="s">
        <v>135</v>
      </c>
      <c r="C32" s="98"/>
      <c r="D32" s="98"/>
      <c r="E32" s="99"/>
      <c r="F32" s="100">
        <v>0</v>
      </c>
      <c r="G32" s="100"/>
      <c r="H32" s="101"/>
      <c r="I32" s="102">
        <f t="shared" si="9"/>
        <v>0</v>
      </c>
      <c r="J32" s="103"/>
      <c r="K32" s="104">
        <f t="shared" si="16"/>
        <v>0</v>
      </c>
      <c r="L32" s="102">
        <f t="shared" si="5"/>
        <v>0</v>
      </c>
      <c r="M32" s="103"/>
      <c r="N32" s="104">
        <f t="shared" si="6"/>
        <v>0</v>
      </c>
      <c r="O32" s="105"/>
      <c r="P32" s="106"/>
    </row>
    <row r="33" spans="1:16" ht="60" hidden="1" x14ac:dyDescent="0.2">
      <c r="A33" s="107" t="s">
        <v>134</v>
      </c>
      <c r="B33" s="117" t="s">
        <v>136</v>
      </c>
      <c r="C33" s="98"/>
      <c r="D33" s="98"/>
      <c r="E33" s="99"/>
      <c r="F33" s="100">
        <v>0</v>
      </c>
      <c r="G33" s="100"/>
      <c r="H33" s="101"/>
      <c r="I33" s="102">
        <f t="shared" si="9"/>
        <v>0</v>
      </c>
      <c r="J33" s="103"/>
      <c r="K33" s="104">
        <f t="shared" si="16"/>
        <v>0</v>
      </c>
      <c r="L33" s="102">
        <f t="shared" si="5"/>
        <v>0</v>
      </c>
      <c r="M33" s="103"/>
      <c r="N33" s="104">
        <f t="shared" si="6"/>
        <v>0</v>
      </c>
      <c r="O33" s="105"/>
      <c r="P33" s="106"/>
    </row>
    <row r="34" spans="1:16" ht="50.25" customHeight="1" x14ac:dyDescent="0.2">
      <c r="A34" s="107" t="s">
        <v>134</v>
      </c>
      <c r="B34" s="97" t="s">
        <v>137</v>
      </c>
      <c r="C34" s="98">
        <v>678.1</v>
      </c>
      <c r="D34" s="98">
        <v>378.7</v>
      </c>
      <c r="E34" s="99">
        <f t="shared" si="11"/>
        <v>55.847220174015632</v>
      </c>
      <c r="F34" s="100">
        <v>0</v>
      </c>
      <c r="G34" s="100"/>
      <c r="H34" s="101" t="e">
        <f>G34/F34*100</f>
        <v>#DIV/0!</v>
      </c>
      <c r="I34" s="102">
        <f t="shared" si="9"/>
        <v>678.1</v>
      </c>
      <c r="J34" s="103"/>
      <c r="K34" s="104">
        <f t="shared" si="16"/>
        <v>678.1</v>
      </c>
      <c r="L34" s="102">
        <f t="shared" si="5"/>
        <v>378.7</v>
      </c>
      <c r="M34" s="103"/>
      <c r="N34" s="104">
        <f t="shared" si="6"/>
        <v>378.7</v>
      </c>
      <c r="O34" s="105">
        <f t="shared" si="1"/>
        <v>55.847220174015632</v>
      </c>
      <c r="P34" s="106"/>
    </row>
    <row r="35" spans="1:16" ht="90" hidden="1" x14ac:dyDescent="0.2">
      <c r="A35" s="107" t="s">
        <v>134</v>
      </c>
      <c r="B35" s="97" t="s">
        <v>138</v>
      </c>
      <c r="C35" s="98"/>
      <c r="D35" s="98"/>
      <c r="E35" s="99" t="e">
        <f t="shared" si="11"/>
        <v>#DIV/0!</v>
      </c>
      <c r="F35" s="100"/>
      <c r="G35" s="100"/>
      <c r="H35" s="101" t="e">
        <f>G35/F35*100</f>
        <v>#DIV/0!</v>
      </c>
      <c r="I35" s="102">
        <f t="shared" si="9"/>
        <v>0</v>
      </c>
      <c r="J35" s="103"/>
      <c r="K35" s="104">
        <f t="shared" si="16"/>
        <v>0</v>
      </c>
      <c r="L35" s="102">
        <f t="shared" si="5"/>
        <v>0</v>
      </c>
      <c r="M35" s="103"/>
      <c r="N35" s="104">
        <f t="shared" si="6"/>
        <v>0</v>
      </c>
      <c r="O35" s="105" t="e">
        <f t="shared" si="1"/>
        <v>#DIV/0!</v>
      </c>
      <c r="P35" s="106"/>
    </row>
    <row r="36" spans="1:16" ht="60" hidden="1" x14ac:dyDescent="0.2">
      <c r="A36" s="107" t="s">
        <v>134</v>
      </c>
      <c r="B36" s="97" t="s">
        <v>139</v>
      </c>
      <c r="C36" s="98"/>
      <c r="D36" s="98"/>
      <c r="E36" s="99" t="e">
        <f t="shared" si="11"/>
        <v>#DIV/0!</v>
      </c>
      <c r="F36" s="100"/>
      <c r="G36" s="100"/>
      <c r="H36" s="101" t="e">
        <f t="shared" ref="H36:H57" si="17">G36/F36*100</f>
        <v>#DIV/0!</v>
      </c>
      <c r="I36" s="102">
        <f t="shared" si="9"/>
        <v>0</v>
      </c>
      <c r="J36" s="103"/>
      <c r="K36" s="104">
        <f t="shared" si="16"/>
        <v>0</v>
      </c>
      <c r="L36" s="102">
        <f t="shared" si="5"/>
        <v>0</v>
      </c>
      <c r="M36" s="103"/>
      <c r="N36" s="104">
        <f t="shared" si="6"/>
        <v>0</v>
      </c>
      <c r="O36" s="105" t="e">
        <f t="shared" si="1"/>
        <v>#DIV/0!</v>
      </c>
      <c r="P36" s="106"/>
    </row>
    <row r="37" spans="1:16" ht="50.25" hidden="1" customHeight="1" x14ac:dyDescent="0.2">
      <c r="A37" s="107" t="s">
        <v>134</v>
      </c>
      <c r="B37" s="97" t="s">
        <v>140</v>
      </c>
      <c r="C37" s="98"/>
      <c r="D37" s="98"/>
      <c r="E37" s="99" t="e">
        <f t="shared" si="11"/>
        <v>#DIV/0!</v>
      </c>
      <c r="F37" s="100"/>
      <c r="G37" s="100"/>
      <c r="H37" s="101" t="e">
        <f t="shared" si="17"/>
        <v>#DIV/0!</v>
      </c>
      <c r="I37" s="102">
        <f t="shared" si="9"/>
        <v>0</v>
      </c>
      <c r="J37" s="103"/>
      <c r="K37" s="104">
        <f t="shared" si="16"/>
        <v>0</v>
      </c>
      <c r="L37" s="102">
        <f t="shared" si="5"/>
        <v>0</v>
      </c>
      <c r="M37" s="103"/>
      <c r="N37" s="104">
        <f t="shared" si="6"/>
        <v>0</v>
      </c>
      <c r="O37" s="105" t="e">
        <f t="shared" si="1"/>
        <v>#DIV/0!</v>
      </c>
      <c r="P37" s="106"/>
    </row>
    <row r="38" spans="1:16" ht="66.75" customHeight="1" x14ac:dyDescent="0.2">
      <c r="A38" s="115" t="s">
        <v>134</v>
      </c>
      <c r="B38" s="97" t="s">
        <v>141</v>
      </c>
      <c r="C38" s="98">
        <v>38532.9</v>
      </c>
      <c r="D38" s="98">
        <v>32251</v>
      </c>
      <c r="E38" s="99">
        <f t="shared" si="11"/>
        <v>83.697308014709506</v>
      </c>
      <c r="F38" s="100">
        <v>130021.1</v>
      </c>
      <c r="G38" s="100">
        <v>72673.399999999994</v>
      </c>
      <c r="H38" s="101">
        <f t="shared" si="17"/>
        <v>55.893543432565941</v>
      </c>
      <c r="I38" s="102">
        <f t="shared" si="9"/>
        <v>168554</v>
      </c>
      <c r="J38" s="103">
        <v>38532.9</v>
      </c>
      <c r="K38" s="104">
        <f t="shared" si="16"/>
        <v>130021.1</v>
      </c>
      <c r="L38" s="102">
        <f t="shared" si="5"/>
        <v>104924.4</v>
      </c>
      <c r="M38" s="103">
        <v>32251</v>
      </c>
      <c r="N38" s="104">
        <f t="shared" si="6"/>
        <v>72673.399999999994</v>
      </c>
      <c r="O38" s="105">
        <f t="shared" si="1"/>
        <v>55.893543432565941</v>
      </c>
      <c r="P38" s="106"/>
    </row>
    <row r="39" spans="1:16" ht="45" hidden="1" x14ac:dyDescent="0.2">
      <c r="A39" s="115" t="s">
        <v>134</v>
      </c>
      <c r="B39" s="97" t="s">
        <v>142</v>
      </c>
      <c r="C39" s="98"/>
      <c r="D39" s="98"/>
      <c r="E39" s="99"/>
      <c r="F39" s="100"/>
      <c r="G39" s="100"/>
      <c r="H39" s="101" t="e">
        <f t="shared" si="17"/>
        <v>#DIV/0!</v>
      </c>
      <c r="I39" s="102">
        <f t="shared" si="9"/>
        <v>0</v>
      </c>
      <c r="J39" s="103"/>
      <c r="K39" s="104">
        <f t="shared" si="16"/>
        <v>0</v>
      </c>
      <c r="L39" s="102">
        <f t="shared" si="5"/>
        <v>0</v>
      </c>
      <c r="M39" s="103"/>
      <c r="N39" s="104">
        <f t="shared" si="6"/>
        <v>0</v>
      </c>
      <c r="O39" s="105" t="e">
        <f t="shared" si="1"/>
        <v>#DIV/0!</v>
      </c>
      <c r="P39" s="106"/>
    </row>
    <row r="40" spans="1:16" ht="30" hidden="1" x14ac:dyDescent="0.2">
      <c r="A40" s="107" t="s">
        <v>134</v>
      </c>
      <c r="B40" s="97" t="s">
        <v>143</v>
      </c>
      <c r="C40" s="98"/>
      <c r="D40" s="98"/>
      <c r="E40" s="99" t="e">
        <f t="shared" si="11"/>
        <v>#DIV/0!</v>
      </c>
      <c r="F40" s="100">
        <v>0</v>
      </c>
      <c r="G40" s="100"/>
      <c r="H40" s="101" t="e">
        <f t="shared" si="17"/>
        <v>#DIV/0!</v>
      </c>
      <c r="I40" s="102">
        <f t="shared" si="9"/>
        <v>0</v>
      </c>
      <c r="J40" s="103"/>
      <c r="K40" s="104">
        <f t="shared" si="16"/>
        <v>0</v>
      </c>
      <c r="L40" s="102">
        <f t="shared" si="5"/>
        <v>0</v>
      </c>
      <c r="M40" s="103"/>
      <c r="N40" s="104">
        <f t="shared" si="6"/>
        <v>0</v>
      </c>
      <c r="O40" s="105" t="e">
        <f t="shared" si="1"/>
        <v>#DIV/0!</v>
      </c>
      <c r="P40" s="106"/>
    </row>
    <row r="41" spans="1:16" ht="30" hidden="1" x14ac:dyDescent="0.2">
      <c r="A41" s="107" t="s">
        <v>134</v>
      </c>
      <c r="B41" s="97" t="s">
        <v>144</v>
      </c>
      <c r="C41" s="98"/>
      <c r="D41" s="98"/>
      <c r="E41" s="99"/>
      <c r="F41" s="100"/>
      <c r="G41" s="100"/>
      <c r="H41" s="101" t="e">
        <f t="shared" si="17"/>
        <v>#DIV/0!</v>
      </c>
      <c r="I41" s="102">
        <f t="shared" si="9"/>
        <v>0</v>
      </c>
      <c r="J41" s="103"/>
      <c r="K41" s="104">
        <f t="shared" si="16"/>
        <v>0</v>
      </c>
      <c r="L41" s="102">
        <f t="shared" si="5"/>
        <v>0</v>
      </c>
      <c r="M41" s="103"/>
      <c r="N41" s="104">
        <f t="shared" si="6"/>
        <v>0</v>
      </c>
      <c r="O41" s="105" t="e">
        <f t="shared" si="1"/>
        <v>#DIV/0!</v>
      </c>
      <c r="P41" s="106"/>
    </row>
    <row r="42" spans="1:16" ht="30" hidden="1" x14ac:dyDescent="0.2">
      <c r="A42" s="107" t="s">
        <v>134</v>
      </c>
      <c r="B42" s="97" t="s">
        <v>145</v>
      </c>
      <c r="C42" s="98"/>
      <c r="D42" s="98"/>
      <c r="E42" s="99"/>
      <c r="F42" s="100"/>
      <c r="G42" s="100"/>
      <c r="H42" s="101" t="e">
        <f t="shared" si="17"/>
        <v>#DIV/0!</v>
      </c>
      <c r="I42" s="102">
        <f t="shared" si="9"/>
        <v>0</v>
      </c>
      <c r="J42" s="103"/>
      <c r="K42" s="104">
        <f t="shared" si="16"/>
        <v>0</v>
      </c>
      <c r="L42" s="102">
        <f t="shared" si="5"/>
        <v>0</v>
      </c>
      <c r="M42" s="103"/>
      <c r="N42" s="104">
        <f t="shared" si="6"/>
        <v>0</v>
      </c>
      <c r="O42" s="105" t="e">
        <f t="shared" si="1"/>
        <v>#DIV/0!</v>
      </c>
      <c r="P42" s="106"/>
    </row>
    <row r="43" spans="1:16" ht="60" hidden="1" x14ac:dyDescent="0.2">
      <c r="A43" s="107" t="s">
        <v>134</v>
      </c>
      <c r="B43" s="97" t="s">
        <v>146</v>
      </c>
      <c r="C43" s="98">
        <v>0</v>
      </c>
      <c r="D43" s="98"/>
      <c r="E43" s="99"/>
      <c r="F43" s="100"/>
      <c r="G43" s="100"/>
      <c r="H43" s="101" t="e">
        <f t="shared" si="17"/>
        <v>#DIV/0!</v>
      </c>
      <c r="I43" s="102">
        <f t="shared" si="9"/>
        <v>0</v>
      </c>
      <c r="J43" s="103"/>
      <c r="K43" s="104">
        <f t="shared" si="16"/>
        <v>0</v>
      </c>
      <c r="L43" s="102">
        <f t="shared" si="5"/>
        <v>0</v>
      </c>
      <c r="M43" s="103"/>
      <c r="N43" s="104">
        <f t="shared" si="6"/>
        <v>0</v>
      </c>
      <c r="O43" s="105" t="e">
        <f t="shared" si="1"/>
        <v>#DIV/0!</v>
      </c>
      <c r="P43" s="106"/>
    </row>
    <row r="44" spans="1:16" ht="30" hidden="1" x14ac:dyDescent="0.2">
      <c r="A44" s="107" t="s">
        <v>134</v>
      </c>
      <c r="B44" s="97" t="s">
        <v>147</v>
      </c>
      <c r="C44" s="98"/>
      <c r="D44" s="98"/>
      <c r="E44" s="98"/>
      <c r="F44" s="100"/>
      <c r="G44" s="100"/>
      <c r="H44" s="101" t="e">
        <f t="shared" si="17"/>
        <v>#DIV/0!</v>
      </c>
      <c r="I44" s="102">
        <f t="shared" si="9"/>
        <v>0</v>
      </c>
      <c r="J44" s="103"/>
      <c r="K44" s="104">
        <f t="shared" si="16"/>
        <v>0</v>
      </c>
      <c r="L44" s="102">
        <f t="shared" si="5"/>
        <v>0</v>
      </c>
      <c r="M44" s="103"/>
      <c r="N44" s="104">
        <f t="shared" si="6"/>
        <v>0</v>
      </c>
      <c r="O44" s="105" t="e">
        <f t="shared" si="1"/>
        <v>#DIV/0!</v>
      </c>
      <c r="P44" s="106"/>
    </row>
    <row r="45" spans="1:16" ht="45" hidden="1" x14ac:dyDescent="0.2">
      <c r="A45" s="107" t="s">
        <v>134</v>
      </c>
      <c r="B45" s="97" t="s">
        <v>148</v>
      </c>
      <c r="C45" s="98"/>
      <c r="D45" s="98"/>
      <c r="E45" s="99"/>
      <c r="F45" s="100"/>
      <c r="G45" s="100"/>
      <c r="H45" s="101" t="e">
        <f t="shared" si="17"/>
        <v>#DIV/0!</v>
      </c>
      <c r="I45" s="102">
        <f t="shared" si="9"/>
        <v>0</v>
      </c>
      <c r="J45" s="103"/>
      <c r="K45" s="104">
        <f t="shared" si="16"/>
        <v>0</v>
      </c>
      <c r="L45" s="102">
        <f t="shared" si="5"/>
        <v>0</v>
      </c>
      <c r="M45" s="103"/>
      <c r="N45" s="104">
        <f t="shared" si="6"/>
        <v>0</v>
      </c>
      <c r="O45" s="105" t="e">
        <f t="shared" si="1"/>
        <v>#DIV/0!</v>
      </c>
      <c r="P45" s="106"/>
    </row>
    <row r="46" spans="1:16" ht="27" customHeight="1" x14ac:dyDescent="0.2">
      <c r="A46" s="111" t="s">
        <v>149</v>
      </c>
      <c r="B46" s="97" t="s">
        <v>150</v>
      </c>
      <c r="C46" s="98">
        <v>7796</v>
      </c>
      <c r="D46" s="98">
        <v>3356.3</v>
      </c>
      <c r="E46" s="99">
        <f t="shared" si="11"/>
        <v>43.05156490507953</v>
      </c>
      <c r="F46" s="100">
        <v>5544.8</v>
      </c>
      <c r="G46" s="100">
        <v>4162.6000000000004</v>
      </c>
      <c r="H46" s="100">
        <f t="shared" si="17"/>
        <v>75.072139662386377</v>
      </c>
      <c r="I46" s="102">
        <f t="shared" si="9"/>
        <v>13340.8</v>
      </c>
      <c r="J46" s="103"/>
      <c r="K46" s="104">
        <f t="shared" si="16"/>
        <v>13340.8</v>
      </c>
      <c r="L46" s="102">
        <f t="shared" si="5"/>
        <v>7518.9000000000005</v>
      </c>
      <c r="M46" s="103"/>
      <c r="N46" s="104">
        <f t="shared" si="6"/>
        <v>7518.9000000000005</v>
      </c>
      <c r="O46" s="105">
        <f t="shared" si="1"/>
        <v>56.360188294555059</v>
      </c>
      <c r="P46" s="106"/>
    </row>
    <row r="47" spans="1:16" ht="64.5" customHeight="1" x14ac:dyDescent="0.2">
      <c r="A47" s="96" t="s">
        <v>151</v>
      </c>
      <c r="B47" s="117" t="s">
        <v>152</v>
      </c>
      <c r="C47" s="98">
        <v>3500</v>
      </c>
      <c r="D47" s="98">
        <v>1634.5</v>
      </c>
      <c r="E47" s="98">
        <f t="shared" si="11"/>
        <v>46.7</v>
      </c>
      <c r="F47" s="100">
        <v>1354</v>
      </c>
      <c r="G47" s="100">
        <v>386.7</v>
      </c>
      <c r="H47" s="100">
        <f t="shared" si="17"/>
        <v>28.559822747415065</v>
      </c>
      <c r="I47" s="102">
        <f t="shared" si="9"/>
        <v>4854</v>
      </c>
      <c r="J47" s="103">
        <v>1181</v>
      </c>
      <c r="K47" s="104">
        <f t="shared" si="16"/>
        <v>3673</v>
      </c>
      <c r="L47" s="102">
        <f t="shared" si="5"/>
        <v>2021.2</v>
      </c>
      <c r="M47" s="103">
        <v>461</v>
      </c>
      <c r="N47" s="104">
        <f t="shared" si="6"/>
        <v>1560.2</v>
      </c>
      <c r="O47" s="105">
        <f t="shared" si="1"/>
        <v>42.477538796624017</v>
      </c>
      <c r="P47" s="106"/>
    </row>
    <row r="48" spans="1:16" ht="40.5" customHeight="1" x14ac:dyDescent="0.2">
      <c r="A48" s="96" t="s">
        <v>151</v>
      </c>
      <c r="B48" s="117" t="s">
        <v>153</v>
      </c>
      <c r="C48" s="98">
        <v>653.6</v>
      </c>
      <c r="D48" s="98"/>
      <c r="E48" s="98">
        <f t="shared" si="11"/>
        <v>0</v>
      </c>
      <c r="F48" s="100"/>
      <c r="G48" s="100"/>
      <c r="H48" s="100" t="e">
        <f t="shared" si="17"/>
        <v>#DIV/0!</v>
      </c>
      <c r="I48" s="102">
        <f t="shared" si="9"/>
        <v>653.6</v>
      </c>
      <c r="J48" s="103"/>
      <c r="K48" s="104">
        <f t="shared" si="16"/>
        <v>653.6</v>
      </c>
      <c r="L48" s="102">
        <f t="shared" si="5"/>
        <v>0</v>
      </c>
      <c r="M48" s="103"/>
      <c r="N48" s="104">
        <f t="shared" si="6"/>
        <v>0</v>
      </c>
      <c r="O48" s="105">
        <f t="shared" si="1"/>
        <v>0</v>
      </c>
      <c r="P48" s="106"/>
    </row>
    <row r="49" spans="1:16" ht="78.75" customHeight="1" x14ac:dyDescent="0.2">
      <c r="A49" s="96" t="s">
        <v>151</v>
      </c>
      <c r="B49" s="117" t="s">
        <v>154</v>
      </c>
      <c r="C49" s="98">
        <v>6305.5</v>
      </c>
      <c r="D49" s="100">
        <v>6255.9</v>
      </c>
      <c r="E49" s="99">
        <f t="shared" si="11"/>
        <v>99.213385139957182</v>
      </c>
      <c r="F49" s="100">
        <v>0</v>
      </c>
      <c r="G49" s="100"/>
      <c r="H49" s="100" t="e">
        <f t="shared" si="17"/>
        <v>#DIV/0!</v>
      </c>
      <c r="I49" s="102">
        <f t="shared" si="9"/>
        <v>6305.5</v>
      </c>
      <c r="J49" s="103"/>
      <c r="K49" s="104">
        <f t="shared" si="16"/>
        <v>6305.5</v>
      </c>
      <c r="L49" s="102">
        <f t="shared" si="5"/>
        <v>6255.9</v>
      </c>
      <c r="M49" s="103"/>
      <c r="N49" s="104">
        <f t="shared" si="6"/>
        <v>6255.9</v>
      </c>
      <c r="O49" s="105">
        <f t="shared" si="1"/>
        <v>99.213385139957182</v>
      </c>
      <c r="P49" s="106"/>
    </row>
    <row r="50" spans="1:16" ht="47.25" customHeight="1" x14ac:dyDescent="0.2">
      <c r="A50" s="107" t="s">
        <v>151</v>
      </c>
      <c r="B50" s="117" t="s">
        <v>155</v>
      </c>
      <c r="C50" s="98">
        <v>420.1</v>
      </c>
      <c r="D50" s="100">
        <v>420.1</v>
      </c>
      <c r="E50" s="98">
        <f t="shared" si="11"/>
        <v>100</v>
      </c>
      <c r="F50" s="100"/>
      <c r="G50" s="100"/>
      <c r="H50" s="100" t="e">
        <f t="shared" si="17"/>
        <v>#DIV/0!</v>
      </c>
      <c r="I50" s="102">
        <f t="shared" si="9"/>
        <v>420.1</v>
      </c>
      <c r="J50" s="103"/>
      <c r="K50" s="104">
        <f t="shared" si="16"/>
        <v>420.1</v>
      </c>
      <c r="L50" s="102">
        <f t="shared" si="5"/>
        <v>420.1</v>
      </c>
      <c r="M50" s="103"/>
      <c r="N50" s="104">
        <f t="shared" si="6"/>
        <v>420.1</v>
      </c>
      <c r="O50" s="105">
        <f t="shared" si="1"/>
        <v>100</v>
      </c>
      <c r="P50" s="106"/>
    </row>
    <row r="51" spans="1:16" ht="51.75" customHeight="1" x14ac:dyDescent="0.2">
      <c r="A51" s="107" t="s">
        <v>151</v>
      </c>
      <c r="B51" s="117" t="s">
        <v>156</v>
      </c>
      <c r="C51" s="98">
        <f>1533.4+85</f>
        <v>1618.4</v>
      </c>
      <c r="D51" s="100">
        <f>1073.1+13.8</f>
        <v>1086.8999999999999</v>
      </c>
      <c r="E51" s="98">
        <f t="shared" si="11"/>
        <v>67.158922392486403</v>
      </c>
      <c r="F51" s="100">
        <v>0</v>
      </c>
      <c r="G51" s="100"/>
      <c r="H51" s="100" t="e">
        <f t="shared" si="17"/>
        <v>#DIV/0!</v>
      </c>
      <c r="I51" s="102">
        <f t="shared" si="9"/>
        <v>1618.4</v>
      </c>
      <c r="J51" s="103"/>
      <c r="K51" s="104">
        <f t="shared" si="16"/>
        <v>1618.4</v>
      </c>
      <c r="L51" s="102">
        <f>D51+G51</f>
        <v>1086.8999999999999</v>
      </c>
      <c r="M51" s="103"/>
      <c r="N51" s="104">
        <f t="shared" si="6"/>
        <v>1086.8999999999999</v>
      </c>
      <c r="O51" s="105">
        <f t="shared" si="1"/>
        <v>67.158922392486403</v>
      </c>
      <c r="P51" s="106"/>
    </row>
    <row r="52" spans="1:16" ht="60" hidden="1" x14ac:dyDescent="0.2">
      <c r="A52" s="107" t="s">
        <v>151</v>
      </c>
      <c r="B52" s="117" t="s">
        <v>157</v>
      </c>
      <c r="C52" s="98"/>
      <c r="D52" s="100"/>
      <c r="E52" s="98" t="e">
        <f t="shared" si="11"/>
        <v>#DIV/0!</v>
      </c>
      <c r="F52" s="100"/>
      <c r="G52" s="100"/>
      <c r="H52" s="100" t="e">
        <f t="shared" si="17"/>
        <v>#DIV/0!</v>
      </c>
      <c r="I52" s="102">
        <f t="shared" si="9"/>
        <v>0</v>
      </c>
      <c r="J52" s="103"/>
      <c r="K52" s="104">
        <f t="shared" si="16"/>
        <v>0</v>
      </c>
      <c r="L52" s="102">
        <f t="shared" si="5"/>
        <v>0</v>
      </c>
      <c r="M52" s="103"/>
      <c r="N52" s="104">
        <f t="shared" si="6"/>
        <v>0</v>
      </c>
      <c r="O52" s="105" t="e">
        <f t="shared" si="1"/>
        <v>#DIV/0!</v>
      </c>
      <c r="P52" s="106"/>
    </row>
    <row r="53" spans="1:16" ht="45" hidden="1" x14ac:dyDescent="0.2">
      <c r="A53" s="107" t="s">
        <v>151</v>
      </c>
      <c r="B53" s="117" t="s">
        <v>158</v>
      </c>
      <c r="C53" s="98"/>
      <c r="D53" s="100"/>
      <c r="E53" s="98" t="e">
        <f t="shared" si="11"/>
        <v>#DIV/0!</v>
      </c>
      <c r="F53" s="100"/>
      <c r="G53" s="100"/>
      <c r="H53" s="100" t="e">
        <f t="shared" si="17"/>
        <v>#DIV/0!</v>
      </c>
      <c r="I53" s="102">
        <f t="shared" si="9"/>
        <v>0</v>
      </c>
      <c r="J53" s="103"/>
      <c r="K53" s="104">
        <f t="shared" si="16"/>
        <v>0</v>
      </c>
      <c r="L53" s="102">
        <f t="shared" si="5"/>
        <v>0</v>
      </c>
      <c r="M53" s="103"/>
      <c r="N53" s="104">
        <f t="shared" si="6"/>
        <v>0</v>
      </c>
      <c r="O53" s="105" t="e">
        <f t="shared" si="1"/>
        <v>#DIV/0!</v>
      </c>
      <c r="P53" s="106"/>
    </row>
    <row r="54" spans="1:16" ht="45" hidden="1" x14ac:dyDescent="0.2">
      <c r="A54" s="107" t="s">
        <v>151</v>
      </c>
      <c r="B54" s="117" t="s">
        <v>159</v>
      </c>
      <c r="C54" s="98"/>
      <c r="D54" s="100"/>
      <c r="E54" s="98" t="e">
        <f>D54/C54*100</f>
        <v>#DIV/0!</v>
      </c>
      <c r="F54" s="100"/>
      <c r="G54" s="100"/>
      <c r="H54" s="100" t="e">
        <f t="shared" si="17"/>
        <v>#DIV/0!</v>
      </c>
      <c r="I54" s="102">
        <f t="shared" si="9"/>
        <v>0</v>
      </c>
      <c r="J54" s="103"/>
      <c r="K54" s="104">
        <f t="shared" si="16"/>
        <v>0</v>
      </c>
      <c r="L54" s="102">
        <f t="shared" si="5"/>
        <v>0</v>
      </c>
      <c r="M54" s="103"/>
      <c r="N54" s="104">
        <f t="shared" si="6"/>
        <v>0</v>
      </c>
      <c r="O54" s="105" t="e">
        <f t="shared" si="1"/>
        <v>#DIV/0!</v>
      </c>
      <c r="P54" s="106"/>
    </row>
    <row r="55" spans="1:16" ht="90" hidden="1" x14ac:dyDescent="0.2">
      <c r="A55" s="107" t="s">
        <v>151</v>
      </c>
      <c r="B55" s="117" t="s">
        <v>160</v>
      </c>
      <c r="C55" s="98"/>
      <c r="D55" s="100"/>
      <c r="E55" s="98" t="e">
        <f>D55/C55*100</f>
        <v>#DIV/0!</v>
      </c>
      <c r="F55" s="100"/>
      <c r="G55" s="100"/>
      <c r="H55" s="100"/>
      <c r="I55" s="102">
        <f t="shared" si="9"/>
        <v>0</v>
      </c>
      <c r="J55" s="103"/>
      <c r="K55" s="104">
        <f t="shared" si="16"/>
        <v>0</v>
      </c>
      <c r="L55" s="102">
        <f t="shared" si="5"/>
        <v>0</v>
      </c>
      <c r="M55" s="103"/>
      <c r="N55" s="104">
        <f t="shared" si="6"/>
        <v>0</v>
      </c>
      <c r="O55" s="105" t="e">
        <f t="shared" si="1"/>
        <v>#DIV/0!</v>
      </c>
      <c r="P55" s="106"/>
    </row>
    <row r="56" spans="1:16" ht="30" hidden="1" x14ac:dyDescent="0.2">
      <c r="A56" s="107" t="s">
        <v>151</v>
      </c>
      <c r="B56" s="117" t="s">
        <v>161</v>
      </c>
      <c r="C56" s="98">
        <v>0</v>
      </c>
      <c r="D56" s="100">
        <v>0</v>
      </c>
      <c r="E56" s="98"/>
      <c r="F56" s="100"/>
      <c r="G56" s="100"/>
      <c r="H56" s="100" t="e">
        <f t="shared" ref="H56" si="18">G56/F56*100</f>
        <v>#DIV/0!</v>
      </c>
      <c r="I56" s="102">
        <f t="shared" si="9"/>
        <v>0</v>
      </c>
      <c r="J56" s="103"/>
      <c r="K56" s="104">
        <f t="shared" si="16"/>
        <v>0</v>
      </c>
      <c r="L56" s="102">
        <f t="shared" si="5"/>
        <v>0</v>
      </c>
      <c r="M56" s="103"/>
      <c r="N56" s="104">
        <f t="shared" si="6"/>
        <v>0</v>
      </c>
      <c r="O56" s="105" t="e">
        <f t="shared" si="1"/>
        <v>#DIV/0!</v>
      </c>
      <c r="P56" s="106"/>
    </row>
    <row r="57" spans="1:16" ht="45" hidden="1" x14ac:dyDescent="0.2">
      <c r="A57" s="107" t="s">
        <v>151</v>
      </c>
      <c r="B57" s="117" t="s">
        <v>162</v>
      </c>
      <c r="C57" s="98">
        <v>0</v>
      </c>
      <c r="D57" s="100">
        <v>0</v>
      </c>
      <c r="E57" s="98"/>
      <c r="F57" s="100"/>
      <c r="G57" s="100"/>
      <c r="H57" s="100" t="e">
        <f t="shared" si="17"/>
        <v>#DIV/0!</v>
      </c>
      <c r="I57" s="102">
        <f t="shared" si="9"/>
        <v>0</v>
      </c>
      <c r="J57" s="103"/>
      <c r="K57" s="104">
        <f t="shared" si="16"/>
        <v>0</v>
      </c>
      <c r="L57" s="102">
        <f t="shared" si="5"/>
        <v>0</v>
      </c>
      <c r="M57" s="103"/>
      <c r="N57" s="104">
        <f t="shared" si="6"/>
        <v>0</v>
      </c>
      <c r="O57" s="105" t="e">
        <f t="shared" si="1"/>
        <v>#DIV/0!</v>
      </c>
      <c r="P57" s="106"/>
    </row>
    <row r="58" spans="1:16" ht="31.5" customHeight="1" x14ac:dyDescent="0.2">
      <c r="A58" s="91" t="s">
        <v>163</v>
      </c>
      <c r="B58" s="92" t="s">
        <v>164</v>
      </c>
      <c r="C58" s="93">
        <f>C60+C63+C64+C65+C66+C67+C68+C69+C74+C75+C76+C77+C78+C79+C80+C81+C82+C83+C86+C87+C90+C91+C100+C84+C85</f>
        <v>543790.30000000005</v>
      </c>
      <c r="D58" s="93">
        <f>SUM(D59:D100)</f>
        <v>326483.49999999994</v>
      </c>
      <c r="E58" s="93">
        <f t="shared" si="11"/>
        <v>60.038492779293762</v>
      </c>
      <c r="F58" s="118">
        <f>SUM(F59:F100)</f>
        <v>230616.7</v>
      </c>
      <c r="G58" s="118">
        <f>SUM(G59:G100)</f>
        <v>163086.99999999997</v>
      </c>
      <c r="H58" s="118">
        <f>G58/F58*100</f>
        <v>70.717775425630478</v>
      </c>
      <c r="I58" s="119">
        <f t="shared" si="9"/>
        <v>774407</v>
      </c>
      <c r="J58" s="93">
        <f>SUM(J59:J100)</f>
        <v>124370.79999999999</v>
      </c>
      <c r="K58" s="93">
        <f>SUM(K59:K100)</f>
        <v>650036.19999999984</v>
      </c>
      <c r="L58" s="93">
        <f t="shared" ref="L58:N58" si="19">SUM(L59:L100)</f>
        <v>489570.5</v>
      </c>
      <c r="M58" s="93">
        <f t="shared" si="19"/>
        <v>74632.900000000009</v>
      </c>
      <c r="N58" s="93">
        <f t="shared" si="19"/>
        <v>414937.60000000003</v>
      </c>
      <c r="O58" s="95">
        <f t="shared" si="1"/>
        <v>63.832998839141595</v>
      </c>
      <c r="P58" s="106"/>
    </row>
    <row r="59" spans="1:16" ht="60" hidden="1" x14ac:dyDescent="0.2">
      <c r="A59" s="96" t="s">
        <v>165</v>
      </c>
      <c r="B59" s="97" t="s">
        <v>166</v>
      </c>
      <c r="C59" s="98"/>
      <c r="D59" s="98"/>
      <c r="E59" s="99" t="e">
        <f t="shared" si="11"/>
        <v>#DIV/0!</v>
      </c>
      <c r="F59" s="100">
        <v>0</v>
      </c>
      <c r="G59" s="100">
        <v>0</v>
      </c>
      <c r="H59" s="101">
        <v>0</v>
      </c>
      <c r="I59" s="102">
        <f t="shared" si="9"/>
        <v>0</v>
      </c>
      <c r="J59" s="103"/>
      <c r="K59" s="104">
        <f t="shared" si="16"/>
        <v>0</v>
      </c>
      <c r="L59" s="102">
        <f t="shared" si="5"/>
        <v>0</v>
      </c>
      <c r="M59" s="103"/>
      <c r="N59" s="104">
        <f t="shared" si="6"/>
        <v>0</v>
      </c>
      <c r="O59" s="105" t="e">
        <f t="shared" si="1"/>
        <v>#DIV/0!</v>
      </c>
      <c r="P59" s="106"/>
    </row>
    <row r="60" spans="1:16" ht="66" customHeight="1" x14ac:dyDescent="0.2">
      <c r="A60" s="96" t="s">
        <v>165</v>
      </c>
      <c r="B60" s="97" t="s">
        <v>167</v>
      </c>
      <c r="C60" s="98">
        <v>1716</v>
      </c>
      <c r="D60" s="98">
        <v>1319.8</v>
      </c>
      <c r="E60" s="99">
        <f t="shared" si="11"/>
        <v>76.911421911421911</v>
      </c>
      <c r="F60" s="100"/>
      <c r="G60" s="100"/>
      <c r="H60" s="101">
        <v>0</v>
      </c>
      <c r="I60" s="102">
        <f t="shared" si="9"/>
        <v>1716</v>
      </c>
      <c r="J60" s="103"/>
      <c r="K60" s="104">
        <f>I60-J60</f>
        <v>1716</v>
      </c>
      <c r="L60" s="102">
        <f>D60+G60</f>
        <v>1319.8</v>
      </c>
      <c r="M60" s="103"/>
      <c r="N60" s="104">
        <f t="shared" si="6"/>
        <v>1319.8</v>
      </c>
      <c r="O60" s="105">
        <f t="shared" si="1"/>
        <v>76.911421911421911</v>
      </c>
      <c r="P60" s="106"/>
    </row>
    <row r="61" spans="1:16" ht="45" hidden="1" x14ac:dyDescent="0.2">
      <c r="A61" s="96" t="s">
        <v>165</v>
      </c>
      <c r="B61" s="97" t="s">
        <v>168</v>
      </c>
      <c r="C61" s="98">
        <v>0</v>
      </c>
      <c r="D61" s="98">
        <v>0</v>
      </c>
      <c r="E61" s="99" t="e">
        <f t="shared" si="11"/>
        <v>#DIV/0!</v>
      </c>
      <c r="F61" s="100"/>
      <c r="G61" s="100"/>
      <c r="H61" s="101">
        <v>0</v>
      </c>
      <c r="I61" s="102">
        <f t="shared" si="9"/>
        <v>0</v>
      </c>
      <c r="J61" s="103"/>
      <c r="K61" s="104">
        <f t="shared" ref="K61:K100" si="20">I61-J61</f>
        <v>0</v>
      </c>
      <c r="L61" s="102">
        <f t="shared" si="5"/>
        <v>0</v>
      </c>
      <c r="M61" s="103"/>
      <c r="N61" s="104">
        <f t="shared" si="6"/>
        <v>0</v>
      </c>
      <c r="O61" s="105"/>
      <c r="P61" s="106"/>
    </row>
    <row r="62" spans="1:16" ht="30" hidden="1" x14ac:dyDescent="0.2">
      <c r="A62" s="96" t="s">
        <v>165</v>
      </c>
      <c r="B62" s="97" t="s">
        <v>169</v>
      </c>
      <c r="C62" s="98"/>
      <c r="D62" s="98"/>
      <c r="E62" s="99" t="e">
        <f t="shared" si="11"/>
        <v>#DIV/0!</v>
      </c>
      <c r="F62" s="100"/>
      <c r="G62" s="100"/>
      <c r="H62" s="101">
        <v>0</v>
      </c>
      <c r="I62" s="102">
        <f t="shared" si="9"/>
        <v>0</v>
      </c>
      <c r="J62" s="103"/>
      <c r="K62" s="104">
        <f t="shared" si="20"/>
        <v>0</v>
      </c>
      <c r="L62" s="102">
        <f t="shared" si="5"/>
        <v>0</v>
      </c>
      <c r="M62" s="103"/>
      <c r="N62" s="104">
        <f t="shared" si="6"/>
        <v>0</v>
      </c>
      <c r="O62" s="105"/>
      <c r="P62" s="106"/>
    </row>
    <row r="63" spans="1:16" ht="62.25" customHeight="1" x14ac:dyDescent="0.2">
      <c r="A63" s="96" t="s">
        <v>165</v>
      </c>
      <c r="B63" s="97" t="s">
        <v>170</v>
      </c>
      <c r="C63" s="98">
        <v>139750.39999999999</v>
      </c>
      <c r="D63" s="98">
        <v>139750.29999999999</v>
      </c>
      <c r="E63" s="99">
        <f t="shared" si="11"/>
        <v>99.999928443854174</v>
      </c>
      <c r="F63" s="100"/>
      <c r="G63" s="100"/>
      <c r="H63" s="101">
        <v>0</v>
      </c>
      <c r="I63" s="102">
        <f t="shared" si="9"/>
        <v>139750.39999999999</v>
      </c>
      <c r="J63" s="103"/>
      <c r="K63" s="104">
        <f t="shared" si="20"/>
        <v>139750.39999999999</v>
      </c>
      <c r="L63" s="102">
        <f t="shared" si="5"/>
        <v>139750.29999999999</v>
      </c>
      <c r="M63" s="103"/>
      <c r="N63" s="104">
        <f t="shared" si="6"/>
        <v>139750.29999999999</v>
      </c>
      <c r="O63" s="105"/>
      <c r="P63" s="106"/>
    </row>
    <row r="64" spans="1:16" ht="99" customHeight="1" x14ac:dyDescent="0.2">
      <c r="A64" s="96" t="s">
        <v>165</v>
      </c>
      <c r="B64" s="97" t="s">
        <v>171</v>
      </c>
      <c r="C64" s="98">
        <v>39248.5</v>
      </c>
      <c r="D64" s="98">
        <v>13629</v>
      </c>
      <c r="E64" s="99">
        <f t="shared" si="11"/>
        <v>34.724893944991528</v>
      </c>
      <c r="F64" s="100"/>
      <c r="G64" s="100"/>
      <c r="H64" s="101">
        <v>0</v>
      </c>
      <c r="I64" s="102">
        <f t="shared" si="9"/>
        <v>39248.5</v>
      </c>
      <c r="J64" s="103"/>
      <c r="K64" s="104">
        <f t="shared" si="20"/>
        <v>39248.5</v>
      </c>
      <c r="L64" s="102">
        <f t="shared" si="5"/>
        <v>13629</v>
      </c>
      <c r="M64" s="103"/>
      <c r="N64" s="104">
        <f t="shared" si="6"/>
        <v>13629</v>
      </c>
      <c r="O64" s="105">
        <f t="shared" si="1"/>
        <v>34.724893944991528</v>
      </c>
      <c r="P64" s="106"/>
    </row>
    <row r="65" spans="1:16" ht="98.25" customHeight="1" x14ac:dyDescent="0.2">
      <c r="A65" s="96" t="s">
        <v>165</v>
      </c>
      <c r="B65" s="97" t="s">
        <v>172</v>
      </c>
      <c r="C65" s="98">
        <v>3813.3</v>
      </c>
      <c r="D65" s="98">
        <v>1945.8</v>
      </c>
      <c r="E65" s="99">
        <f t="shared" si="11"/>
        <v>51.026669813547322</v>
      </c>
      <c r="F65" s="100"/>
      <c r="G65" s="100"/>
      <c r="H65" s="101">
        <v>0</v>
      </c>
      <c r="I65" s="102">
        <f t="shared" si="9"/>
        <v>3813.3</v>
      </c>
      <c r="J65" s="103"/>
      <c r="K65" s="104">
        <f t="shared" si="20"/>
        <v>3813.3</v>
      </c>
      <c r="L65" s="102">
        <f t="shared" si="5"/>
        <v>1945.8</v>
      </c>
      <c r="M65" s="103"/>
      <c r="N65" s="104">
        <f t="shared" si="6"/>
        <v>1945.8</v>
      </c>
      <c r="O65" s="105">
        <f t="shared" si="1"/>
        <v>51.026669813547322</v>
      </c>
      <c r="P65" s="106">
        <f ca="1">P65</f>
        <v>0</v>
      </c>
    </row>
    <row r="66" spans="1:16" ht="108" customHeight="1" x14ac:dyDescent="0.2">
      <c r="A66" s="96" t="s">
        <v>165</v>
      </c>
      <c r="B66" s="97" t="s">
        <v>173</v>
      </c>
      <c r="C66" s="98">
        <v>11413.7</v>
      </c>
      <c r="D66" s="98">
        <v>8713.6</v>
      </c>
      <c r="E66" s="99">
        <f t="shared" si="11"/>
        <v>76.343341773482749</v>
      </c>
      <c r="F66" s="100"/>
      <c r="G66" s="100"/>
      <c r="H66" s="101">
        <v>0</v>
      </c>
      <c r="I66" s="102">
        <f t="shared" si="9"/>
        <v>11413.7</v>
      </c>
      <c r="J66" s="103"/>
      <c r="K66" s="104">
        <f t="shared" si="20"/>
        <v>11413.7</v>
      </c>
      <c r="L66" s="102">
        <f t="shared" si="5"/>
        <v>8713.6</v>
      </c>
      <c r="M66" s="103"/>
      <c r="N66" s="104">
        <f t="shared" si="6"/>
        <v>8713.6</v>
      </c>
      <c r="O66" s="105">
        <f t="shared" si="1"/>
        <v>76.343341773482749</v>
      </c>
      <c r="P66" s="106"/>
    </row>
    <row r="67" spans="1:16" ht="60" hidden="1" x14ac:dyDescent="0.2">
      <c r="A67" s="96" t="s">
        <v>165</v>
      </c>
      <c r="B67" s="97" t="s">
        <v>174</v>
      </c>
      <c r="C67" s="98"/>
      <c r="D67" s="98"/>
      <c r="E67" s="99"/>
      <c r="F67" s="100"/>
      <c r="G67" s="100"/>
      <c r="H67" s="101" t="e">
        <f>G67/F67*100</f>
        <v>#DIV/0!</v>
      </c>
      <c r="I67" s="102">
        <f t="shared" si="9"/>
        <v>0</v>
      </c>
      <c r="J67" s="103"/>
      <c r="K67" s="104">
        <f t="shared" si="20"/>
        <v>0</v>
      </c>
      <c r="L67" s="102">
        <f t="shared" si="5"/>
        <v>0</v>
      </c>
      <c r="M67" s="103"/>
      <c r="N67" s="104">
        <f t="shared" si="6"/>
        <v>0</v>
      </c>
      <c r="O67" s="105" t="e">
        <f t="shared" si="1"/>
        <v>#DIV/0!</v>
      </c>
      <c r="P67" s="106"/>
    </row>
    <row r="68" spans="1:16" ht="47.25" customHeight="1" x14ac:dyDescent="0.2">
      <c r="A68" s="107" t="s">
        <v>165</v>
      </c>
      <c r="B68" s="97" t="s">
        <v>175</v>
      </c>
      <c r="C68" s="98">
        <f>13237+248.5</f>
        <v>13485.5</v>
      </c>
      <c r="D68" s="98">
        <v>3489.9</v>
      </c>
      <c r="E68" s="99">
        <f t="shared" si="11"/>
        <v>25.878906974157427</v>
      </c>
      <c r="F68" s="100">
        <v>22740.6</v>
      </c>
      <c r="G68" s="100">
        <v>10412.700000000001</v>
      </c>
      <c r="H68" s="101">
        <f>G68/F68*100</f>
        <v>45.78902931321074</v>
      </c>
      <c r="I68" s="102">
        <f t="shared" si="9"/>
        <v>36226.1</v>
      </c>
      <c r="J68" s="103">
        <v>13237</v>
      </c>
      <c r="K68" s="104">
        <f t="shared" si="20"/>
        <v>22989.1</v>
      </c>
      <c r="L68" s="102">
        <f t="shared" si="5"/>
        <v>13902.6</v>
      </c>
      <c r="M68" s="103">
        <v>3241.4</v>
      </c>
      <c r="N68" s="104">
        <f t="shared" si="6"/>
        <v>10661.2</v>
      </c>
      <c r="O68" s="105">
        <f t="shared" si="1"/>
        <v>46.375021205701842</v>
      </c>
      <c r="P68" s="106"/>
    </row>
    <row r="69" spans="1:16" ht="97.5" customHeight="1" x14ac:dyDescent="0.2">
      <c r="A69" s="96" t="s">
        <v>176</v>
      </c>
      <c r="B69" s="97" t="s">
        <v>177</v>
      </c>
      <c r="C69" s="99">
        <v>96572.6</v>
      </c>
      <c r="D69" s="99">
        <v>91741.4</v>
      </c>
      <c r="E69" s="99">
        <f t="shared" si="11"/>
        <v>94.997338789677386</v>
      </c>
      <c r="F69" s="101">
        <v>40609.699999999997</v>
      </c>
      <c r="G69" s="101">
        <v>37416.5</v>
      </c>
      <c r="H69" s="101">
        <f>G69/F69*100</f>
        <v>92.136854002861384</v>
      </c>
      <c r="I69" s="102">
        <f t="shared" si="9"/>
        <v>137182.29999999999</v>
      </c>
      <c r="J69" s="103">
        <v>20486.7</v>
      </c>
      <c r="K69" s="104">
        <f t="shared" si="20"/>
        <v>116695.59999999999</v>
      </c>
      <c r="L69" s="102">
        <f t="shared" si="5"/>
        <v>129157.9</v>
      </c>
      <c r="M69" s="103">
        <v>20486.7</v>
      </c>
      <c r="N69" s="104">
        <f t="shared" si="6"/>
        <v>108671.2</v>
      </c>
      <c r="O69" s="105">
        <f t="shared" si="1"/>
        <v>93.123648192391144</v>
      </c>
      <c r="P69" s="106"/>
    </row>
    <row r="70" spans="1:16" ht="181.5" hidden="1" customHeight="1" x14ac:dyDescent="0.2">
      <c r="A70" s="111" t="s">
        <v>176</v>
      </c>
      <c r="B70" s="97" t="s">
        <v>178</v>
      </c>
      <c r="C70" s="98"/>
      <c r="D70" s="98"/>
      <c r="E70" s="99" t="e">
        <f t="shared" si="11"/>
        <v>#DIV/0!</v>
      </c>
      <c r="F70" s="100"/>
      <c r="G70" s="100"/>
      <c r="H70" s="101" t="e">
        <f t="shared" ref="H70:H74" si="21">G70/F70*100</f>
        <v>#DIV/0!</v>
      </c>
      <c r="I70" s="102">
        <f t="shared" si="9"/>
        <v>0</v>
      </c>
      <c r="J70" s="103"/>
      <c r="K70" s="104">
        <f t="shared" si="20"/>
        <v>0</v>
      </c>
      <c r="L70" s="102">
        <f t="shared" si="5"/>
        <v>0</v>
      </c>
      <c r="M70" s="103"/>
      <c r="N70" s="104">
        <f t="shared" si="6"/>
        <v>0</v>
      </c>
      <c r="O70" s="105" t="e">
        <f t="shared" si="1"/>
        <v>#DIV/0!</v>
      </c>
      <c r="P70" s="106"/>
    </row>
    <row r="71" spans="1:16" ht="150" hidden="1" x14ac:dyDescent="0.2">
      <c r="A71" s="96" t="s">
        <v>176</v>
      </c>
      <c r="B71" s="97" t="s">
        <v>179</v>
      </c>
      <c r="C71" s="98"/>
      <c r="D71" s="98"/>
      <c r="E71" s="99" t="e">
        <f t="shared" si="11"/>
        <v>#DIV/0!</v>
      </c>
      <c r="F71" s="100"/>
      <c r="G71" s="100"/>
      <c r="H71" s="101" t="e">
        <f t="shared" si="21"/>
        <v>#DIV/0!</v>
      </c>
      <c r="I71" s="102">
        <f t="shared" si="9"/>
        <v>0</v>
      </c>
      <c r="J71" s="103"/>
      <c r="K71" s="104">
        <f t="shared" si="20"/>
        <v>0</v>
      </c>
      <c r="L71" s="102">
        <f t="shared" si="5"/>
        <v>0</v>
      </c>
      <c r="M71" s="103"/>
      <c r="N71" s="104">
        <f t="shared" si="6"/>
        <v>0</v>
      </c>
      <c r="O71" s="105" t="e">
        <f t="shared" si="1"/>
        <v>#DIV/0!</v>
      </c>
      <c r="P71" s="106"/>
    </row>
    <row r="72" spans="1:16" ht="120" hidden="1" x14ac:dyDescent="0.2">
      <c r="A72" s="107" t="s">
        <v>176</v>
      </c>
      <c r="B72" s="97" t="s">
        <v>180</v>
      </c>
      <c r="C72" s="98"/>
      <c r="D72" s="98"/>
      <c r="E72" s="99" t="e">
        <f t="shared" si="11"/>
        <v>#DIV/0!</v>
      </c>
      <c r="F72" s="100"/>
      <c r="G72" s="100"/>
      <c r="H72" s="101" t="e">
        <f t="shared" si="21"/>
        <v>#DIV/0!</v>
      </c>
      <c r="I72" s="102">
        <f t="shared" si="9"/>
        <v>0</v>
      </c>
      <c r="J72" s="103"/>
      <c r="K72" s="104">
        <f t="shared" si="20"/>
        <v>0</v>
      </c>
      <c r="L72" s="102">
        <f t="shared" si="5"/>
        <v>0</v>
      </c>
      <c r="M72" s="103"/>
      <c r="N72" s="104">
        <f t="shared" si="6"/>
        <v>0</v>
      </c>
      <c r="O72" s="105" t="e">
        <f t="shared" si="1"/>
        <v>#DIV/0!</v>
      </c>
      <c r="P72" s="106"/>
    </row>
    <row r="73" spans="1:16" ht="120" hidden="1" x14ac:dyDescent="0.2">
      <c r="A73" s="107" t="s">
        <v>176</v>
      </c>
      <c r="B73" s="97" t="s">
        <v>181</v>
      </c>
      <c r="C73" s="98"/>
      <c r="D73" s="98"/>
      <c r="E73" s="99" t="e">
        <f t="shared" si="11"/>
        <v>#DIV/0!</v>
      </c>
      <c r="F73" s="100"/>
      <c r="G73" s="100"/>
      <c r="H73" s="101" t="e">
        <f t="shared" si="21"/>
        <v>#DIV/0!</v>
      </c>
      <c r="I73" s="102">
        <f t="shared" si="9"/>
        <v>0</v>
      </c>
      <c r="J73" s="103"/>
      <c r="K73" s="104">
        <f t="shared" si="20"/>
        <v>0</v>
      </c>
      <c r="L73" s="102">
        <f t="shared" si="5"/>
        <v>0</v>
      </c>
      <c r="M73" s="103"/>
      <c r="N73" s="104">
        <f t="shared" si="6"/>
        <v>0</v>
      </c>
      <c r="O73" s="105" t="e">
        <f t="shared" si="1"/>
        <v>#DIV/0!</v>
      </c>
      <c r="P73" s="106"/>
    </row>
    <row r="74" spans="1:16" ht="51" hidden="1" x14ac:dyDescent="0.2">
      <c r="A74" s="96" t="s">
        <v>176</v>
      </c>
      <c r="B74" s="120" t="s">
        <v>182</v>
      </c>
      <c r="C74" s="98"/>
      <c r="D74" s="98"/>
      <c r="E74" s="99" t="e">
        <f>D74/C74*100</f>
        <v>#DIV/0!</v>
      </c>
      <c r="F74" s="100"/>
      <c r="G74" s="100"/>
      <c r="H74" s="101" t="e">
        <f t="shared" si="21"/>
        <v>#DIV/0!</v>
      </c>
      <c r="I74" s="102">
        <f t="shared" si="9"/>
        <v>0</v>
      </c>
      <c r="J74" s="103"/>
      <c r="K74" s="104">
        <f t="shared" si="20"/>
        <v>0</v>
      </c>
      <c r="L74" s="102">
        <f t="shared" si="5"/>
        <v>0</v>
      </c>
      <c r="M74" s="103"/>
      <c r="N74" s="104">
        <f t="shared" si="6"/>
        <v>0</v>
      </c>
      <c r="O74" s="105" t="e">
        <f>N74/K74*100</f>
        <v>#DIV/0!</v>
      </c>
      <c r="P74" s="106"/>
    </row>
    <row r="75" spans="1:16" ht="55.5" customHeight="1" x14ac:dyDescent="0.2">
      <c r="A75" s="107" t="s">
        <v>176</v>
      </c>
      <c r="B75" s="117" t="s">
        <v>183</v>
      </c>
      <c r="C75" s="98">
        <v>46254.3</v>
      </c>
      <c r="D75" s="98">
        <v>18646.400000000001</v>
      </c>
      <c r="E75" s="99">
        <f t="shared" ref="E75:E86" si="22">D75/C75*100</f>
        <v>40.312792540369216</v>
      </c>
      <c r="F75" s="100">
        <v>30186.799999999999</v>
      </c>
      <c r="G75" s="100">
        <v>3328</v>
      </c>
      <c r="H75" s="101">
        <f>G75/F75*100</f>
        <v>11.024686286721348</v>
      </c>
      <c r="I75" s="102">
        <f t="shared" si="9"/>
        <v>76441.100000000006</v>
      </c>
      <c r="J75" s="103">
        <v>30186.799999999999</v>
      </c>
      <c r="K75" s="104">
        <f t="shared" si="20"/>
        <v>46254.3</v>
      </c>
      <c r="L75" s="102">
        <f>D75+G75</f>
        <v>21974.400000000001</v>
      </c>
      <c r="M75" s="103">
        <v>3328</v>
      </c>
      <c r="N75" s="104">
        <f>L75-M75</f>
        <v>18646.400000000001</v>
      </c>
      <c r="O75" s="105">
        <f t="shared" si="1"/>
        <v>40.312792540369216</v>
      </c>
      <c r="P75" s="106"/>
    </row>
    <row r="76" spans="1:16" ht="30" customHeight="1" x14ac:dyDescent="0.2">
      <c r="A76" s="107" t="s">
        <v>176</v>
      </c>
      <c r="B76" s="117" t="s">
        <v>184</v>
      </c>
      <c r="C76" s="98"/>
      <c r="D76" s="98"/>
      <c r="E76" s="99" t="e">
        <f t="shared" si="22"/>
        <v>#DIV/0!</v>
      </c>
      <c r="F76" s="100">
        <v>23788.6</v>
      </c>
      <c r="G76" s="100">
        <v>23135</v>
      </c>
      <c r="H76" s="101">
        <f>G76/F76*100</f>
        <v>97.252465466652112</v>
      </c>
      <c r="I76" s="102">
        <f t="shared" si="9"/>
        <v>23788.6</v>
      </c>
      <c r="J76" s="103"/>
      <c r="K76" s="104">
        <f t="shared" si="20"/>
        <v>23788.6</v>
      </c>
      <c r="L76" s="102">
        <f t="shared" si="5"/>
        <v>23135</v>
      </c>
      <c r="M76" s="103"/>
      <c r="N76" s="104">
        <f t="shared" si="6"/>
        <v>23135</v>
      </c>
      <c r="O76" s="105"/>
      <c r="P76" s="106"/>
    </row>
    <row r="77" spans="1:16" ht="27.75" customHeight="1" x14ac:dyDescent="0.2">
      <c r="A77" s="107" t="s">
        <v>176</v>
      </c>
      <c r="B77" s="117" t="s">
        <v>185</v>
      </c>
      <c r="C77" s="98">
        <v>7250.9</v>
      </c>
      <c r="D77" s="98">
        <v>1697.2</v>
      </c>
      <c r="E77" s="99">
        <f t="shared" si="22"/>
        <v>23.406749506957759</v>
      </c>
      <c r="F77" s="100"/>
      <c r="G77" s="100"/>
      <c r="H77" s="101"/>
      <c r="I77" s="102">
        <f t="shared" si="9"/>
        <v>7250.9</v>
      </c>
      <c r="J77" s="103"/>
      <c r="K77" s="104">
        <f t="shared" si="20"/>
        <v>7250.9</v>
      </c>
      <c r="L77" s="102">
        <f t="shared" si="5"/>
        <v>1697.2</v>
      </c>
      <c r="M77" s="103"/>
      <c r="N77" s="104">
        <f t="shared" si="6"/>
        <v>1697.2</v>
      </c>
      <c r="O77" s="105"/>
      <c r="P77" s="106"/>
    </row>
    <row r="78" spans="1:16" ht="78" customHeight="1" x14ac:dyDescent="0.2">
      <c r="A78" s="107" t="s">
        <v>176</v>
      </c>
      <c r="B78" s="121" t="s">
        <v>186</v>
      </c>
      <c r="C78" s="98">
        <v>84836.6</v>
      </c>
      <c r="D78" s="98"/>
      <c r="E78" s="99">
        <f t="shared" si="22"/>
        <v>0</v>
      </c>
      <c r="F78" s="100"/>
      <c r="G78" s="100"/>
      <c r="H78" s="101" t="e">
        <f>G78/F78*100</f>
        <v>#DIV/0!</v>
      </c>
      <c r="I78" s="102">
        <f t="shared" si="9"/>
        <v>84836.6</v>
      </c>
      <c r="J78" s="103"/>
      <c r="K78" s="104">
        <f t="shared" si="20"/>
        <v>84836.6</v>
      </c>
      <c r="L78" s="102">
        <f t="shared" si="5"/>
        <v>0</v>
      </c>
      <c r="M78" s="103"/>
      <c r="N78" s="104">
        <f t="shared" si="6"/>
        <v>0</v>
      </c>
      <c r="O78" s="105">
        <f>N78/K78*100</f>
        <v>0</v>
      </c>
      <c r="P78" s="106"/>
    </row>
    <row r="79" spans="1:16" ht="50.25" customHeight="1" x14ac:dyDescent="0.2">
      <c r="A79" s="107" t="s">
        <v>176</v>
      </c>
      <c r="B79" s="117" t="s">
        <v>187</v>
      </c>
      <c r="C79" s="98">
        <v>4990.1000000000004</v>
      </c>
      <c r="D79" s="98">
        <v>3757.6</v>
      </c>
      <c r="E79" s="99">
        <f t="shared" si="22"/>
        <v>75.301096170417409</v>
      </c>
      <c r="F79" s="100">
        <v>1700</v>
      </c>
      <c r="G79" s="100">
        <v>1035.4000000000001</v>
      </c>
      <c r="H79" s="101">
        <f>G79/F79*100</f>
        <v>60.905882352941177</v>
      </c>
      <c r="I79" s="102">
        <f t="shared" si="9"/>
        <v>6690.1</v>
      </c>
      <c r="J79" s="103">
        <v>1700</v>
      </c>
      <c r="K79" s="104">
        <f t="shared" si="20"/>
        <v>4990.1000000000004</v>
      </c>
      <c r="L79" s="102">
        <f t="shared" si="5"/>
        <v>4793</v>
      </c>
      <c r="M79" s="103">
        <v>1123.3</v>
      </c>
      <c r="N79" s="104">
        <f t="shared" si="6"/>
        <v>3669.7</v>
      </c>
      <c r="O79" s="105">
        <f>N79/K79*100</f>
        <v>73.539608424680864</v>
      </c>
      <c r="P79" s="106"/>
    </row>
    <row r="80" spans="1:16" ht="87.75" customHeight="1" x14ac:dyDescent="0.2">
      <c r="A80" s="107" t="s">
        <v>176</v>
      </c>
      <c r="B80" s="117" t="s">
        <v>188</v>
      </c>
      <c r="C80" s="98"/>
      <c r="D80" s="98"/>
      <c r="E80" s="99" t="e">
        <f t="shared" si="22"/>
        <v>#DIV/0!</v>
      </c>
      <c r="F80" s="100">
        <v>15100</v>
      </c>
      <c r="G80" s="100">
        <v>12329.4</v>
      </c>
      <c r="H80" s="101">
        <f>G80/F80*100</f>
        <v>81.651655629139071</v>
      </c>
      <c r="I80" s="102">
        <f t="shared" si="9"/>
        <v>15100</v>
      </c>
      <c r="J80" s="103">
        <v>15100</v>
      </c>
      <c r="K80" s="104">
        <f t="shared" si="20"/>
        <v>0</v>
      </c>
      <c r="L80" s="102">
        <f t="shared" si="5"/>
        <v>12329.4</v>
      </c>
      <c r="M80" s="103">
        <v>12329.4</v>
      </c>
      <c r="N80" s="104">
        <f t="shared" si="6"/>
        <v>0</v>
      </c>
      <c r="O80" s="105" t="e">
        <f>N80/K80*100</f>
        <v>#DIV/0!</v>
      </c>
      <c r="P80" s="106"/>
    </row>
    <row r="81" spans="1:16" ht="45" hidden="1" x14ac:dyDescent="0.2">
      <c r="A81" s="107" t="s">
        <v>176</v>
      </c>
      <c r="B81" s="117" t="s">
        <v>189</v>
      </c>
      <c r="C81" s="98"/>
      <c r="D81" s="98"/>
      <c r="E81" s="99" t="e">
        <f t="shared" si="22"/>
        <v>#DIV/0!</v>
      </c>
      <c r="F81" s="100"/>
      <c r="G81" s="100"/>
      <c r="H81" s="101" t="e">
        <f>G81/F81*100</f>
        <v>#DIV/0!</v>
      </c>
      <c r="I81" s="102">
        <f t="shared" si="9"/>
        <v>0</v>
      </c>
      <c r="J81" s="103"/>
      <c r="K81" s="104">
        <f t="shared" si="20"/>
        <v>0</v>
      </c>
      <c r="L81" s="102">
        <f t="shared" si="5"/>
        <v>0</v>
      </c>
      <c r="M81" s="103"/>
      <c r="N81" s="104">
        <f t="shared" si="6"/>
        <v>0</v>
      </c>
      <c r="O81" s="105" t="e">
        <f>N81/K81*100</f>
        <v>#DIV/0!</v>
      </c>
      <c r="P81" s="106"/>
    </row>
    <row r="82" spans="1:16" ht="41.25" customHeight="1" x14ac:dyDescent="0.2">
      <c r="A82" s="107" t="s">
        <v>176</v>
      </c>
      <c r="B82" s="117" t="s">
        <v>190</v>
      </c>
      <c r="C82" s="98">
        <v>2551.5</v>
      </c>
      <c r="D82" s="98">
        <v>1860.7</v>
      </c>
      <c r="E82" s="99">
        <f t="shared" si="22"/>
        <v>72.925729962767008</v>
      </c>
      <c r="F82" s="100"/>
      <c r="G82" s="100"/>
      <c r="H82" s="101" t="e">
        <f>G82/F82*100</f>
        <v>#DIV/0!</v>
      </c>
      <c r="I82" s="102">
        <f t="shared" si="9"/>
        <v>2551.5</v>
      </c>
      <c r="J82" s="103"/>
      <c r="K82" s="104">
        <f t="shared" si="20"/>
        <v>2551.5</v>
      </c>
      <c r="L82" s="102">
        <f t="shared" si="5"/>
        <v>1860.7</v>
      </c>
      <c r="M82" s="103"/>
      <c r="N82" s="104">
        <f t="shared" si="6"/>
        <v>1860.7</v>
      </c>
      <c r="O82" s="122">
        <f t="shared" si="1"/>
        <v>72.925729962767008</v>
      </c>
      <c r="P82" s="106"/>
    </row>
    <row r="83" spans="1:16" ht="42.75" customHeight="1" x14ac:dyDescent="0.2">
      <c r="A83" s="107" t="s">
        <v>176</v>
      </c>
      <c r="B83" s="117" t="s">
        <v>191</v>
      </c>
      <c r="C83" s="98">
        <v>42000</v>
      </c>
      <c r="D83" s="98">
        <v>698.9</v>
      </c>
      <c r="E83" s="99">
        <f t="shared" si="22"/>
        <v>1.6640476190476192</v>
      </c>
      <c r="F83" s="100">
        <v>698.9</v>
      </c>
      <c r="G83" s="100">
        <v>698.9</v>
      </c>
      <c r="H83" s="101">
        <f t="shared" ref="H83:H86" si="23">G83/F83*100</f>
        <v>100</v>
      </c>
      <c r="I83" s="102">
        <f t="shared" si="9"/>
        <v>42698.9</v>
      </c>
      <c r="J83" s="103">
        <v>698.9</v>
      </c>
      <c r="K83" s="104">
        <f t="shared" si="20"/>
        <v>42000</v>
      </c>
      <c r="L83" s="102">
        <f t="shared" si="5"/>
        <v>1397.8</v>
      </c>
      <c r="M83" s="103">
        <v>698.9</v>
      </c>
      <c r="N83" s="104">
        <f t="shared" si="6"/>
        <v>698.9</v>
      </c>
      <c r="O83" s="105">
        <f t="shared" si="1"/>
        <v>1.6640476190476192</v>
      </c>
      <c r="P83" s="106"/>
    </row>
    <row r="84" spans="1:16" ht="51" customHeight="1" x14ac:dyDescent="0.2">
      <c r="A84" s="107" t="s">
        <v>176</v>
      </c>
      <c r="B84" s="117" t="s">
        <v>192</v>
      </c>
      <c r="C84" s="98">
        <v>2025</v>
      </c>
      <c r="D84" s="98">
        <v>1962.9</v>
      </c>
      <c r="E84" s="99">
        <f t="shared" si="22"/>
        <v>96.933333333333337</v>
      </c>
      <c r="F84" s="100">
        <v>2025</v>
      </c>
      <c r="G84" s="100">
        <v>1962.9</v>
      </c>
      <c r="H84" s="101">
        <f t="shared" si="23"/>
        <v>96.933333333333337</v>
      </c>
      <c r="I84" s="102">
        <f t="shared" si="9"/>
        <v>4050</v>
      </c>
      <c r="J84" s="103">
        <v>2025</v>
      </c>
      <c r="K84" s="104">
        <f t="shared" si="20"/>
        <v>2025</v>
      </c>
      <c r="L84" s="102">
        <f t="shared" si="5"/>
        <v>3925.8</v>
      </c>
      <c r="M84" s="103">
        <v>1962.9</v>
      </c>
      <c r="N84" s="104">
        <f t="shared" si="6"/>
        <v>1962.9</v>
      </c>
      <c r="O84" s="105">
        <f t="shared" si="1"/>
        <v>96.933333333333337</v>
      </c>
      <c r="P84" s="106"/>
    </row>
    <row r="85" spans="1:16" ht="51" customHeight="1" x14ac:dyDescent="0.2">
      <c r="A85" s="107" t="s">
        <v>176</v>
      </c>
      <c r="B85" s="117" t="s">
        <v>193</v>
      </c>
      <c r="C85" s="98">
        <v>6898.9</v>
      </c>
      <c r="D85" s="98">
        <v>5783.1</v>
      </c>
      <c r="E85" s="99">
        <f t="shared" si="22"/>
        <v>83.826407108379613</v>
      </c>
      <c r="F85" s="100"/>
      <c r="G85" s="100"/>
      <c r="H85" s="101" t="e">
        <f t="shared" si="23"/>
        <v>#DIV/0!</v>
      </c>
      <c r="I85" s="102">
        <f t="shared" si="9"/>
        <v>6898.9</v>
      </c>
      <c r="J85" s="103"/>
      <c r="K85" s="104">
        <f t="shared" si="20"/>
        <v>6898.9</v>
      </c>
      <c r="L85" s="102">
        <f t="shared" si="5"/>
        <v>5783.1</v>
      </c>
      <c r="M85" s="103"/>
      <c r="N85" s="104">
        <f t="shared" si="6"/>
        <v>5783.1</v>
      </c>
      <c r="O85" s="105">
        <f t="shared" si="1"/>
        <v>83.826407108379613</v>
      </c>
      <c r="P85" s="106"/>
    </row>
    <row r="86" spans="1:16" ht="93.75" customHeight="1" x14ac:dyDescent="0.2">
      <c r="A86" s="107" t="s">
        <v>194</v>
      </c>
      <c r="B86" s="117" t="s">
        <v>195</v>
      </c>
      <c r="C86" s="98">
        <f>13496.8+1649.1+9344.8</f>
        <v>24490.699999999997</v>
      </c>
      <c r="D86" s="98">
        <v>20424.5</v>
      </c>
      <c r="E86" s="99">
        <f t="shared" si="22"/>
        <v>83.396962928785229</v>
      </c>
      <c r="F86" s="98">
        <f>13496.8+10993.9</f>
        <v>24490.699999999997</v>
      </c>
      <c r="G86" s="100">
        <v>20424.5</v>
      </c>
      <c r="H86" s="101">
        <f t="shared" si="23"/>
        <v>83.396962928785229</v>
      </c>
      <c r="I86" s="102">
        <f t="shared" si="9"/>
        <v>48981.399999999994</v>
      </c>
      <c r="J86" s="103">
        <v>24490.7</v>
      </c>
      <c r="K86" s="104">
        <f t="shared" si="20"/>
        <v>24490.699999999993</v>
      </c>
      <c r="L86" s="102">
        <f t="shared" si="5"/>
        <v>40849</v>
      </c>
      <c r="M86" s="103">
        <v>20424.5</v>
      </c>
      <c r="N86" s="104">
        <f t="shared" si="6"/>
        <v>20424.5</v>
      </c>
      <c r="O86" s="105">
        <f t="shared" si="1"/>
        <v>83.396962928785229</v>
      </c>
      <c r="P86" s="106"/>
    </row>
    <row r="87" spans="1:16" ht="104.25" customHeight="1" x14ac:dyDescent="0.2">
      <c r="A87" s="115" t="s">
        <v>194</v>
      </c>
      <c r="B87" s="97" t="s">
        <v>196</v>
      </c>
      <c r="C87" s="98">
        <v>1500</v>
      </c>
      <c r="D87" s="98">
        <v>1500</v>
      </c>
      <c r="E87" s="99">
        <f t="shared" si="11"/>
        <v>100</v>
      </c>
      <c r="F87" s="98">
        <v>1500</v>
      </c>
      <c r="G87" s="100">
        <v>1500</v>
      </c>
      <c r="H87" s="101">
        <f>G87/F87*100</f>
        <v>100</v>
      </c>
      <c r="I87" s="102">
        <f t="shared" ref="I87:I100" si="24">C87+F87</f>
        <v>3000</v>
      </c>
      <c r="J87" s="103">
        <v>1500</v>
      </c>
      <c r="K87" s="104">
        <f t="shared" si="20"/>
        <v>1500</v>
      </c>
      <c r="L87" s="102">
        <f t="shared" ref="L87:L145" si="25">D87+G87</f>
        <v>3000</v>
      </c>
      <c r="M87" s="103">
        <v>1500</v>
      </c>
      <c r="N87" s="104">
        <f t="shared" ref="N87:N145" si="26">L87-M87</f>
        <v>1500</v>
      </c>
      <c r="O87" s="105">
        <f t="shared" si="1"/>
        <v>100</v>
      </c>
      <c r="P87" s="106"/>
    </row>
    <row r="88" spans="1:16" ht="45" hidden="1" x14ac:dyDescent="0.2">
      <c r="A88" s="107" t="s">
        <v>194</v>
      </c>
      <c r="B88" s="97" t="s">
        <v>197</v>
      </c>
      <c r="C88" s="98"/>
      <c r="D88" s="98"/>
      <c r="E88" s="99" t="e">
        <f t="shared" si="11"/>
        <v>#DIV/0!</v>
      </c>
      <c r="F88" s="98"/>
      <c r="G88" s="100"/>
      <c r="H88" s="101"/>
      <c r="I88" s="102">
        <f t="shared" si="24"/>
        <v>0</v>
      </c>
      <c r="J88" s="103"/>
      <c r="K88" s="104">
        <f t="shared" si="20"/>
        <v>0</v>
      </c>
      <c r="L88" s="102">
        <f t="shared" si="25"/>
        <v>0</v>
      </c>
      <c r="M88" s="103"/>
      <c r="N88" s="104">
        <f t="shared" si="26"/>
        <v>0</v>
      </c>
      <c r="O88" s="105"/>
      <c r="P88" s="106"/>
    </row>
    <row r="89" spans="1:16" ht="45" hidden="1" customHeight="1" x14ac:dyDescent="0.2">
      <c r="A89" s="107" t="s">
        <v>194</v>
      </c>
      <c r="B89" s="97" t="s">
        <v>198</v>
      </c>
      <c r="C89" s="98"/>
      <c r="D89" s="98"/>
      <c r="E89" s="99" t="e">
        <f t="shared" si="11"/>
        <v>#DIV/0!</v>
      </c>
      <c r="F89" s="98"/>
      <c r="G89" s="100"/>
      <c r="H89" s="101"/>
      <c r="I89" s="102">
        <f t="shared" si="24"/>
        <v>0</v>
      </c>
      <c r="J89" s="103"/>
      <c r="K89" s="104">
        <f t="shared" si="20"/>
        <v>0</v>
      </c>
      <c r="L89" s="102">
        <f t="shared" si="25"/>
        <v>0</v>
      </c>
      <c r="M89" s="103"/>
      <c r="N89" s="104">
        <f t="shared" si="26"/>
        <v>0</v>
      </c>
      <c r="O89" s="105"/>
      <c r="P89" s="106"/>
    </row>
    <row r="90" spans="1:16" ht="80.25" customHeight="1" x14ac:dyDescent="0.2">
      <c r="A90" s="107" t="s">
        <v>194</v>
      </c>
      <c r="B90" s="97" t="s">
        <v>199</v>
      </c>
      <c r="C90" s="98">
        <v>12827.5</v>
      </c>
      <c r="D90" s="98">
        <v>9481</v>
      </c>
      <c r="E90" s="99">
        <f t="shared" si="11"/>
        <v>73.911518222568702</v>
      </c>
      <c r="F90" s="98">
        <v>12827.5</v>
      </c>
      <c r="G90" s="100">
        <v>9481</v>
      </c>
      <c r="H90" s="101">
        <f>G90/F90*100</f>
        <v>73.911518222568702</v>
      </c>
      <c r="I90" s="102">
        <f t="shared" si="24"/>
        <v>25655</v>
      </c>
      <c r="J90" s="103">
        <v>12827.5</v>
      </c>
      <c r="K90" s="104">
        <f t="shared" si="20"/>
        <v>12827.5</v>
      </c>
      <c r="L90" s="102">
        <f t="shared" si="25"/>
        <v>18962</v>
      </c>
      <c r="M90" s="103">
        <v>9481</v>
      </c>
      <c r="N90" s="104">
        <f>L90-M90</f>
        <v>9481</v>
      </c>
      <c r="O90" s="105">
        <f t="shared" si="1"/>
        <v>73.911518222568702</v>
      </c>
      <c r="P90" s="106"/>
    </row>
    <row r="91" spans="1:16" s="126" customFormat="1" ht="75" customHeight="1" x14ac:dyDescent="0.2">
      <c r="A91" s="123" t="s">
        <v>194</v>
      </c>
      <c r="B91" s="124" t="s">
        <v>200</v>
      </c>
      <c r="C91" s="98">
        <v>2118.1999999999998</v>
      </c>
      <c r="D91" s="98">
        <v>56.8</v>
      </c>
      <c r="E91" s="99">
        <f t="shared" si="11"/>
        <v>2.6815220470210557</v>
      </c>
      <c r="F91" s="98">
        <v>3278.2</v>
      </c>
      <c r="G91" s="100">
        <v>1167.3</v>
      </c>
      <c r="H91" s="101">
        <f>G91/F91*100</f>
        <v>35.607955585382221</v>
      </c>
      <c r="I91" s="102">
        <f t="shared" si="24"/>
        <v>5396.4</v>
      </c>
      <c r="J91" s="103">
        <v>2118.1999999999998</v>
      </c>
      <c r="K91" s="104">
        <f t="shared" si="20"/>
        <v>3278.2</v>
      </c>
      <c r="L91" s="102">
        <f t="shared" si="25"/>
        <v>1224.0999999999999</v>
      </c>
      <c r="M91" s="103">
        <v>56.8</v>
      </c>
      <c r="N91" s="104">
        <f t="shared" si="26"/>
        <v>1167.3</v>
      </c>
      <c r="O91" s="105">
        <f t="shared" si="1"/>
        <v>35.607955585382221</v>
      </c>
      <c r="P91" s="125"/>
    </row>
    <row r="92" spans="1:16" ht="75" hidden="1" x14ac:dyDescent="0.2">
      <c r="A92" s="107" t="s">
        <v>194</v>
      </c>
      <c r="B92" s="97" t="s">
        <v>201</v>
      </c>
      <c r="C92" s="98"/>
      <c r="D92" s="98"/>
      <c r="E92" s="99"/>
      <c r="F92" s="98"/>
      <c r="G92" s="100"/>
      <c r="H92" s="101" t="e">
        <f t="shared" ref="H92:H93" si="27">G92/F92*100</f>
        <v>#DIV/0!</v>
      </c>
      <c r="I92" s="102">
        <f t="shared" si="24"/>
        <v>0</v>
      </c>
      <c r="J92" s="103"/>
      <c r="K92" s="104">
        <f t="shared" si="20"/>
        <v>0</v>
      </c>
      <c r="L92" s="102">
        <f t="shared" si="25"/>
        <v>0</v>
      </c>
      <c r="M92" s="103"/>
      <c r="N92" s="104">
        <f t="shared" si="26"/>
        <v>0</v>
      </c>
      <c r="O92" s="105"/>
      <c r="P92" s="106"/>
    </row>
    <row r="93" spans="1:16" ht="45" hidden="1" x14ac:dyDescent="0.2">
      <c r="A93" s="107" t="s">
        <v>194</v>
      </c>
      <c r="B93" s="97" t="s">
        <v>202</v>
      </c>
      <c r="C93" s="98"/>
      <c r="D93" s="98"/>
      <c r="E93" s="99" t="e">
        <f t="shared" si="11"/>
        <v>#DIV/0!</v>
      </c>
      <c r="F93" s="98"/>
      <c r="G93" s="100"/>
      <c r="H93" s="101" t="e">
        <f t="shared" si="27"/>
        <v>#DIV/0!</v>
      </c>
      <c r="I93" s="102">
        <f t="shared" si="24"/>
        <v>0</v>
      </c>
      <c r="J93" s="103"/>
      <c r="K93" s="104">
        <f t="shared" si="20"/>
        <v>0</v>
      </c>
      <c r="L93" s="102">
        <f t="shared" si="25"/>
        <v>0</v>
      </c>
      <c r="M93" s="103"/>
      <c r="N93" s="104">
        <f t="shared" si="26"/>
        <v>0</v>
      </c>
      <c r="O93" s="105" t="e">
        <f t="shared" si="1"/>
        <v>#DIV/0!</v>
      </c>
      <c r="P93" s="106"/>
    </row>
    <row r="94" spans="1:16" ht="90" hidden="1" x14ac:dyDescent="0.2">
      <c r="A94" s="107" t="s">
        <v>194</v>
      </c>
      <c r="B94" s="127" t="s">
        <v>203</v>
      </c>
      <c r="C94" s="98"/>
      <c r="D94" s="98"/>
      <c r="E94" s="99"/>
      <c r="F94" s="98"/>
      <c r="G94" s="100"/>
      <c r="H94" s="101" t="e">
        <f>G94/F94*100</f>
        <v>#DIV/0!</v>
      </c>
      <c r="I94" s="102">
        <f t="shared" si="24"/>
        <v>0</v>
      </c>
      <c r="J94" s="103"/>
      <c r="K94" s="104">
        <f t="shared" si="20"/>
        <v>0</v>
      </c>
      <c r="L94" s="102">
        <f t="shared" si="25"/>
        <v>0</v>
      </c>
      <c r="M94" s="103"/>
      <c r="N94" s="104">
        <f t="shared" si="26"/>
        <v>0</v>
      </c>
      <c r="O94" s="105" t="e">
        <f t="shared" si="1"/>
        <v>#DIV/0!</v>
      </c>
      <c r="P94" s="106"/>
    </row>
    <row r="95" spans="1:16" ht="30" hidden="1" x14ac:dyDescent="0.2">
      <c r="A95" s="107" t="s">
        <v>194</v>
      </c>
      <c r="B95" s="97" t="s">
        <v>204</v>
      </c>
      <c r="C95" s="98"/>
      <c r="D95" s="98"/>
      <c r="E95" s="99" t="e">
        <f t="shared" si="11"/>
        <v>#DIV/0!</v>
      </c>
      <c r="F95" s="98"/>
      <c r="G95" s="100"/>
      <c r="H95" s="101" t="e">
        <f>G95/F95*100</f>
        <v>#DIV/0!</v>
      </c>
      <c r="I95" s="102">
        <f t="shared" si="24"/>
        <v>0</v>
      </c>
      <c r="J95" s="103"/>
      <c r="K95" s="104">
        <f t="shared" si="20"/>
        <v>0</v>
      </c>
      <c r="L95" s="102">
        <f t="shared" si="25"/>
        <v>0</v>
      </c>
      <c r="M95" s="103"/>
      <c r="N95" s="104">
        <f t="shared" si="26"/>
        <v>0</v>
      </c>
      <c r="O95" s="105" t="e">
        <f t="shared" si="1"/>
        <v>#DIV/0!</v>
      </c>
      <c r="P95" s="106"/>
    </row>
    <row r="96" spans="1:16" ht="45" hidden="1" x14ac:dyDescent="0.2">
      <c r="A96" s="107" t="s">
        <v>194</v>
      </c>
      <c r="B96" s="97" t="s">
        <v>205</v>
      </c>
      <c r="C96" s="98"/>
      <c r="D96" s="98"/>
      <c r="E96" s="99"/>
      <c r="F96" s="98"/>
      <c r="G96" s="100"/>
      <c r="H96" s="101"/>
      <c r="I96" s="102">
        <f t="shared" si="24"/>
        <v>0</v>
      </c>
      <c r="J96" s="103"/>
      <c r="K96" s="104">
        <f t="shared" si="20"/>
        <v>0</v>
      </c>
      <c r="L96" s="102">
        <f t="shared" si="25"/>
        <v>0</v>
      </c>
      <c r="M96" s="103"/>
      <c r="N96" s="104">
        <f t="shared" si="26"/>
        <v>0</v>
      </c>
      <c r="O96" s="105" t="e">
        <f t="shared" si="1"/>
        <v>#DIV/0!</v>
      </c>
      <c r="P96" s="106"/>
    </row>
    <row r="97" spans="1:16" ht="30" hidden="1" x14ac:dyDescent="0.2">
      <c r="A97" s="107" t="s">
        <v>194</v>
      </c>
      <c r="B97" s="97" t="s">
        <v>206</v>
      </c>
      <c r="C97" s="98"/>
      <c r="D97" s="98"/>
      <c r="E97" s="99"/>
      <c r="F97" s="98"/>
      <c r="G97" s="100"/>
      <c r="H97" s="101"/>
      <c r="I97" s="102">
        <f t="shared" si="24"/>
        <v>0</v>
      </c>
      <c r="J97" s="103"/>
      <c r="K97" s="104">
        <f t="shared" si="20"/>
        <v>0</v>
      </c>
      <c r="L97" s="102">
        <f t="shared" si="25"/>
        <v>0</v>
      </c>
      <c r="M97" s="103"/>
      <c r="N97" s="104">
        <f t="shared" si="26"/>
        <v>0</v>
      </c>
      <c r="O97" s="105" t="e">
        <f t="shared" si="1"/>
        <v>#DIV/0!</v>
      </c>
      <c r="P97" s="106"/>
    </row>
    <row r="98" spans="1:16" ht="60" hidden="1" x14ac:dyDescent="0.25">
      <c r="A98" s="107" t="s">
        <v>194</v>
      </c>
      <c r="B98" s="128" t="s">
        <v>207</v>
      </c>
      <c r="C98" s="98"/>
      <c r="D98" s="98"/>
      <c r="E98" s="99"/>
      <c r="F98" s="98"/>
      <c r="G98" s="100"/>
      <c r="H98" s="101"/>
      <c r="I98" s="102">
        <f t="shared" si="24"/>
        <v>0</v>
      </c>
      <c r="J98" s="103"/>
      <c r="K98" s="104">
        <f t="shared" si="20"/>
        <v>0</v>
      </c>
      <c r="L98" s="102">
        <f t="shared" si="25"/>
        <v>0</v>
      </c>
      <c r="M98" s="103"/>
      <c r="N98" s="104">
        <f t="shared" si="26"/>
        <v>0</v>
      </c>
      <c r="O98" s="105" t="e">
        <f t="shared" si="1"/>
        <v>#DIV/0!</v>
      </c>
      <c r="P98" s="106"/>
    </row>
    <row r="99" spans="1:16" ht="39" customHeight="1" x14ac:dyDescent="0.2">
      <c r="A99" s="96" t="s">
        <v>194</v>
      </c>
      <c r="B99" s="97" t="s">
        <v>208</v>
      </c>
      <c r="C99" s="98"/>
      <c r="D99" s="98"/>
      <c r="E99" s="99"/>
      <c r="F99" s="98">
        <v>51670.7</v>
      </c>
      <c r="G99" s="100">
        <v>40195.4</v>
      </c>
      <c r="H99" s="101">
        <f>G99/F99*100</f>
        <v>77.791475633192505</v>
      </c>
      <c r="I99" s="102">
        <f t="shared" si="24"/>
        <v>51670.7</v>
      </c>
      <c r="J99" s="103"/>
      <c r="K99" s="104">
        <f t="shared" si="20"/>
        <v>51670.7</v>
      </c>
      <c r="L99" s="102">
        <f t="shared" si="25"/>
        <v>40195.4</v>
      </c>
      <c r="M99" s="103"/>
      <c r="N99" s="104">
        <f t="shared" si="26"/>
        <v>40195.4</v>
      </c>
      <c r="O99" s="105">
        <f t="shared" si="1"/>
        <v>77.791475633192505</v>
      </c>
      <c r="P99" s="106"/>
    </row>
    <row r="100" spans="1:16" ht="28.5" customHeight="1" x14ac:dyDescent="0.2">
      <c r="A100" s="107" t="s">
        <v>209</v>
      </c>
      <c r="B100" s="97" t="s">
        <v>210</v>
      </c>
      <c r="C100" s="98">
        <v>46.6</v>
      </c>
      <c r="D100" s="98">
        <v>24.6</v>
      </c>
      <c r="E100" s="99">
        <f>D100/C100*100</f>
        <v>52.789699570815451</v>
      </c>
      <c r="F100" s="98">
        <v>0</v>
      </c>
      <c r="G100" s="100"/>
      <c r="H100" s="101">
        <v>0</v>
      </c>
      <c r="I100" s="102">
        <f t="shared" si="24"/>
        <v>46.6</v>
      </c>
      <c r="J100" s="103"/>
      <c r="K100" s="104">
        <f t="shared" si="20"/>
        <v>46.6</v>
      </c>
      <c r="L100" s="102">
        <f t="shared" si="25"/>
        <v>24.6</v>
      </c>
      <c r="M100" s="103"/>
      <c r="N100" s="104">
        <f t="shared" si="26"/>
        <v>24.6</v>
      </c>
      <c r="O100" s="129">
        <f t="shared" si="1"/>
        <v>52.789699570815451</v>
      </c>
      <c r="P100" s="106"/>
    </row>
    <row r="101" spans="1:16" ht="27" customHeight="1" x14ac:dyDescent="0.2">
      <c r="A101" s="130" t="s">
        <v>211</v>
      </c>
      <c r="B101" s="131" t="s">
        <v>212</v>
      </c>
      <c r="C101" s="118">
        <f>C102</f>
        <v>4763.5</v>
      </c>
      <c r="D101" s="118">
        <f t="shared" ref="D101:N101" si="28">D102</f>
        <v>4759</v>
      </c>
      <c r="E101" s="109">
        <f t="shared" si="11"/>
        <v>99.905531646898297</v>
      </c>
      <c r="F101" s="118">
        <f t="shared" si="28"/>
        <v>0</v>
      </c>
      <c r="G101" s="118">
        <f t="shared" si="28"/>
        <v>0</v>
      </c>
      <c r="H101" s="94" t="e">
        <f t="shared" si="28"/>
        <v>#DIV/0!</v>
      </c>
      <c r="I101" s="118">
        <f t="shared" si="28"/>
        <v>4763.5</v>
      </c>
      <c r="J101" s="118">
        <f t="shared" si="28"/>
        <v>0</v>
      </c>
      <c r="K101" s="118">
        <f>K102</f>
        <v>4763.5</v>
      </c>
      <c r="L101" s="118">
        <f t="shared" si="28"/>
        <v>4759</v>
      </c>
      <c r="M101" s="118">
        <f t="shared" si="28"/>
        <v>0</v>
      </c>
      <c r="N101" s="118">
        <f t="shared" si="28"/>
        <v>4759</v>
      </c>
      <c r="O101" s="132">
        <f t="shared" si="1"/>
        <v>99.905531646898297</v>
      </c>
      <c r="P101" s="106"/>
    </row>
    <row r="102" spans="1:16" ht="35.25" customHeight="1" x14ac:dyDescent="0.2">
      <c r="A102" s="107" t="s">
        <v>213</v>
      </c>
      <c r="B102" s="133" t="s">
        <v>214</v>
      </c>
      <c r="C102" s="100">
        <v>4763.5</v>
      </c>
      <c r="D102" s="100">
        <v>4759</v>
      </c>
      <c r="E102" s="99">
        <f t="shared" si="11"/>
        <v>99.905531646898297</v>
      </c>
      <c r="F102" s="100"/>
      <c r="G102" s="100"/>
      <c r="H102" s="101" t="e">
        <f>G102/F102*100</f>
        <v>#DIV/0!</v>
      </c>
      <c r="I102" s="102">
        <f t="shared" ref="I102:I145" si="29">C102+F102</f>
        <v>4763.5</v>
      </c>
      <c r="J102" s="103"/>
      <c r="K102" s="104">
        <f>I102-J102</f>
        <v>4763.5</v>
      </c>
      <c r="L102" s="102">
        <f t="shared" si="25"/>
        <v>4759</v>
      </c>
      <c r="M102" s="103"/>
      <c r="N102" s="104">
        <f t="shared" si="26"/>
        <v>4759</v>
      </c>
      <c r="O102" s="105">
        <f t="shared" si="1"/>
        <v>99.905531646898297</v>
      </c>
      <c r="P102" s="106"/>
    </row>
    <row r="103" spans="1:16" ht="15" x14ac:dyDescent="0.2">
      <c r="A103" s="91" t="s">
        <v>215</v>
      </c>
      <c r="B103" s="92" t="s">
        <v>216</v>
      </c>
      <c r="C103" s="93">
        <f>SUM(C104:C113)</f>
        <v>2115512.2000000002</v>
      </c>
      <c r="D103" s="93">
        <f>SUM(D104:D113)</f>
        <v>1646583.8</v>
      </c>
      <c r="E103" s="93">
        <f>D103/C103*100</f>
        <v>77.83381253958261</v>
      </c>
      <c r="F103" s="118">
        <f>F104+F106+F107+F112+F113</f>
        <v>0</v>
      </c>
      <c r="G103" s="118">
        <f>SUM(G104:G113)</f>
        <v>0</v>
      </c>
      <c r="H103" s="94">
        <v>0</v>
      </c>
      <c r="I103" s="93">
        <f t="shared" ref="I103:N103" si="30">SUM(I104:I113)</f>
        <v>2115512.2000000002</v>
      </c>
      <c r="J103" s="93">
        <f t="shared" si="30"/>
        <v>0</v>
      </c>
      <c r="K103" s="93">
        <f t="shared" si="30"/>
        <v>2115512.2000000002</v>
      </c>
      <c r="L103" s="93">
        <f t="shared" si="30"/>
        <v>1646583.8</v>
      </c>
      <c r="M103" s="93">
        <f t="shared" si="30"/>
        <v>0</v>
      </c>
      <c r="N103" s="93">
        <f t="shared" si="30"/>
        <v>1646583.8</v>
      </c>
      <c r="O103" s="95">
        <f t="shared" si="1"/>
        <v>77.83381253958261</v>
      </c>
      <c r="P103" s="106"/>
    </row>
    <row r="104" spans="1:16" ht="15" customHeight="1" x14ac:dyDescent="0.2">
      <c r="A104" s="96" t="s">
        <v>217</v>
      </c>
      <c r="B104" s="97" t="s">
        <v>218</v>
      </c>
      <c r="C104" s="98">
        <f>391449.7-30</f>
        <v>391419.7</v>
      </c>
      <c r="D104" s="98">
        <f>331076.7-D105</f>
        <v>331046.7</v>
      </c>
      <c r="E104" s="99">
        <f t="shared" si="11"/>
        <v>84.575891300310118</v>
      </c>
      <c r="F104" s="100">
        <v>0</v>
      </c>
      <c r="G104" s="100">
        <v>0</v>
      </c>
      <c r="H104" s="101">
        <v>0</v>
      </c>
      <c r="I104" s="102">
        <f t="shared" si="29"/>
        <v>391419.7</v>
      </c>
      <c r="J104" s="103"/>
      <c r="K104" s="104">
        <f t="shared" ref="K104:K145" si="31">I104-J104</f>
        <v>391419.7</v>
      </c>
      <c r="L104" s="102">
        <f t="shared" si="25"/>
        <v>331046.7</v>
      </c>
      <c r="M104" s="103"/>
      <c r="N104" s="104">
        <f t="shared" si="26"/>
        <v>331046.7</v>
      </c>
      <c r="O104" s="105">
        <f t="shared" si="1"/>
        <v>84.575891300310118</v>
      </c>
      <c r="P104" s="106"/>
    </row>
    <row r="105" spans="1:16" ht="57" customHeight="1" x14ac:dyDescent="0.2">
      <c r="A105" s="111" t="s">
        <v>217</v>
      </c>
      <c r="B105" s="97" t="s">
        <v>219</v>
      </c>
      <c r="C105" s="98">
        <v>30</v>
      </c>
      <c r="D105" s="98">
        <v>30</v>
      </c>
      <c r="E105" s="99">
        <f t="shared" si="11"/>
        <v>100</v>
      </c>
      <c r="F105" s="100">
        <v>0</v>
      </c>
      <c r="G105" s="100">
        <v>0</v>
      </c>
      <c r="H105" s="101">
        <v>0</v>
      </c>
      <c r="I105" s="102">
        <f t="shared" si="29"/>
        <v>30</v>
      </c>
      <c r="J105" s="103"/>
      <c r="K105" s="104">
        <f t="shared" si="31"/>
        <v>30</v>
      </c>
      <c r="L105" s="102">
        <f t="shared" si="25"/>
        <v>30</v>
      </c>
      <c r="M105" s="103"/>
      <c r="N105" s="104">
        <f t="shared" si="26"/>
        <v>30</v>
      </c>
      <c r="O105" s="105">
        <f t="shared" si="1"/>
        <v>100</v>
      </c>
      <c r="P105" s="106"/>
    </row>
    <row r="106" spans="1:16" ht="16.149999999999999" customHeight="1" x14ac:dyDescent="0.2">
      <c r="A106" s="96" t="s">
        <v>220</v>
      </c>
      <c r="B106" s="127" t="s">
        <v>221</v>
      </c>
      <c r="C106" s="98">
        <f>1495377.6-C107-C108-C109</f>
        <v>1341659.2000000002</v>
      </c>
      <c r="D106" s="98">
        <f>1118109.3-D107-D108-D109</f>
        <v>1051647.5</v>
      </c>
      <c r="E106" s="98">
        <f t="shared" si="11"/>
        <v>78.384100820834362</v>
      </c>
      <c r="F106" s="100">
        <v>0</v>
      </c>
      <c r="G106" s="100">
        <v>0</v>
      </c>
      <c r="H106" s="100">
        <v>0</v>
      </c>
      <c r="I106" s="102">
        <f t="shared" si="29"/>
        <v>1341659.2000000002</v>
      </c>
      <c r="J106" s="103"/>
      <c r="K106" s="104">
        <f t="shared" si="31"/>
        <v>1341659.2000000002</v>
      </c>
      <c r="L106" s="102">
        <f t="shared" si="25"/>
        <v>1051647.5</v>
      </c>
      <c r="M106" s="103"/>
      <c r="N106" s="104">
        <f t="shared" si="26"/>
        <v>1051647.5</v>
      </c>
      <c r="O106" s="134">
        <f t="shared" si="1"/>
        <v>78.384100820834362</v>
      </c>
      <c r="P106" s="106"/>
    </row>
    <row r="107" spans="1:16" ht="111.75" customHeight="1" x14ac:dyDescent="0.2">
      <c r="A107" s="96" t="s">
        <v>220</v>
      </c>
      <c r="B107" s="97" t="s">
        <v>222</v>
      </c>
      <c r="C107" s="98">
        <v>89349.1</v>
      </c>
      <c r="D107" s="98">
        <v>54862.1</v>
      </c>
      <c r="E107" s="99">
        <f t="shared" si="11"/>
        <v>61.401961519478085</v>
      </c>
      <c r="F107" s="100">
        <v>0</v>
      </c>
      <c r="G107" s="100">
        <v>0</v>
      </c>
      <c r="H107" s="101">
        <v>0</v>
      </c>
      <c r="I107" s="102">
        <f t="shared" si="29"/>
        <v>89349.1</v>
      </c>
      <c r="J107" s="103"/>
      <c r="K107" s="104">
        <f t="shared" si="31"/>
        <v>89349.1</v>
      </c>
      <c r="L107" s="102">
        <f t="shared" si="25"/>
        <v>54862.1</v>
      </c>
      <c r="M107" s="103"/>
      <c r="N107" s="104">
        <f t="shared" si="26"/>
        <v>54862.1</v>
      </c>
      <c r="O107" s="105">
        <f t="shared" si="1"/>
        <v>61.401961519478085</v>
      </c>
      <c r="P107" s="106"/>
    </row>
    <row r="108" spans="1:16" ht="79.5" customHeight="1" x14ac:dyDescent="0.2">
      <c r="A108" s="96" t="s">
        <v>220</v>
      </c>
      <c r="B108" s="97" t="s">
        <v>223</v>
      </c>
      <c r="C108" s="98">
        <v>22134.400000000001</v>
      </c>
      <c r="D108" s="98">
        <v>9115.2999999999993</v>
      </c>
      <c r="E108" s="99">
        <f t="shared" si="11"/>
        <v>41.181599681943034</v>
      </c>
      <c r="F108" s="100"/>
      <c r="G108" s="100"/>
      <c r="H108" s="101"/>
      <c r="I108" s="102">
        <f t="shared" si="29"/>
        <v>22134.400000000001</v>
      </c>
      <c r="J108" s="103"/>
      <c r="K108" s="104">
        <f t="shared" si="31"/>
        <v>22134.400000000001</v>
      </c>
      <c r="L108" s="102">
        <f t="shared" si="25"/>
        <v>9115.2999999999993</v>
      </c>
      <c r="M108" s="103"/>
      <c r="N108" s="104">
        <f t="shared" si="26"/>
        <v>9115.2999999999993</v>
      </c>
      <c r="O108" s="105">
        <f t="shared" si="1"/>
        <v>41.181599681943034</v>
      </c>
      <c r="P108" s="106"/>
    </row>
    <row r="109" spans="1:16" ht="65.25" customHeight="1" x14ac:dyDescent="0.2">
      <c r="A109" s="96" t="s">
        <v>220</v>
      </c>
      <c r="B109" s="97" t="s">
        <v>224</v>
      </c>
      <c r="C109" s="98">
        <v>42234.9</v>
      </c>
      <c r="D109" s="98">
        <v>2484.4</v>
      </c>
      <c r="E109" s="99">
        <f t="shared" si="11"/>
        <v>5.8823390134699025</v>
      </c>
      <c r="F109" s="100"/>
      <c r="G109" s="100"/>
      <c r="H109" s="101"/>
      <c r="I109" s="102">
        <f t="shared" si="29"/>
        <v>42234.9</v>
      </c>
      <c r="J109" s="103"/>
      <c r="K109" s="104">
        <f t="shared" si="31"/>
        <v>42234.9</v>
      </c>
      <c r="L109" s="102">
        <f t="shared" si="25"/>
        <v>2484.4</v>
      </c>
      <c r="M109" s="103"/>
      <c r="N109" s="104">
        <f t="shared" si="26"/>
        <v>2484.4</v>
      </c>
      <c r="O109" s="105">
        <f t="shared" si="1"/>
        <v>5.8823390134699025</v>
      </c>
      <c r="P109" s="106"/>
    </row>
    <row r="110" spans="1:16" ht="120" hidden="1" x14ac:dyDescent="0.2">
      <c r="A110" s="96" t="s">
        <v>220</v>
      </c>
      <c r="B110" s="97" t="s">
        <v>225</v>
      </c>
      <c r="C110" s="98"/>
      <c r="D110" s="98"/>
      <c r="E110" s="99"/>
      <c r="F110" s="100">
        <v>0</v>
      </c>
      <c r="G110" s="100">
        <v>0</v>
      </c>
      <c r="H110" s="101">
        <v>0</v>
      </c>
      <c r="I110" s="102">
        <f t="shared" si="29"/>
        <v>0</v>
      </c>
      <c r="J110" s="103"/>
      <c r="K110" s="104">
        <f t="shared" si="31"/>
        <v>0</v>
      </c>
      <c r="L110" s="102">
        <f t="shared" si="25"/>
        <v>0</v>
      </c>
      <c r="M110" s="103"/>
      <c r="N110" s="104">
        <f t="shared" si="26"/>
        <v>0</v>
      </c>
      <c r="O110" s="105"/>
      <c r="P110" s="106"/>
    </row>
    <row r="111" spans="1:16" ht="32.25" customHeight="1" x14ac:dyDescent="0.2">
      <c r="A111" s="96" t="s">
        <v>226</v>
      </c>
      <c r="B111" s="97" t="s">
        <v>227</v>
      </c>
      <c r="C111" s="98">
        <v>146259.1</v>
      </c>
      <c r="D111" s="98">
        <v>129787</v>
      </c>
      <c r="E111" s="99">
        <f t="shared" si="11"/>
        <v>88.737726404716014</v>
      </c>
      <c r="F111" s="100"/>
      <c r="G111" s="100"/>
      <c r="H111" s="101"/>
      <c r="I111" s="102">
        <f t="shared" si="29"/>
        <v>146259.1</v>
      </c>
      <c r="J111" s="103"/>
      <c r="K111" s="104">
        <f t="shared" si="31"/>
        <v>146259.1</v>
      </c>
      <c r="L111" s="102">
        <f t="shared" si="25"/>
        <v>129787</v>
      </c>
      <c r="M111" s="103"/>
      <c r="N111" s="104">
        <f t="shared" si="26"/>
        <v>129787</v>
      </c>
      <c r="O111" s="105">
        <f t="shared" si="1"/>
        <v>88.737726404716014</v>
      </c>
      <c r="P111" s="106"/>
    </row>
    <row r="112" spans="1:16" ht="23.25" customHeight="1" x14ac:dyDescent="0.2">
      <c r="A112" s="96" t="s">
        <v>228</v>
      </c>
      <c r="B112" s="97" t="s">
        <v>229</v>
      </c>
      <c r="C112" s="98">
        <v>26455.200000000001</v>
      </c>
      <c r="D112" s="98">
        <v>22067.1</v>
      </c>
      <c r="E112" s="99">
        <f t="shared" si="11"/>
        <v>83.413090810124274</v>
      </c>
      <c r="F112" s="100"/>
      <c r="G112" s="100"/>
      <c r="H112" s="101"/>
      <c r="I112" s="102">
        <f t="shared" si="29"/>
        <v>26455.200000000001</v>
      </c>
      <c r="J112" s="103"/>
      <c r="K112" s="104">
        <f t="shared" si="31"/>
        <v>26455.200000000001</v>
      </c>
      <c r="L112" s="102">
        <f t="shared" si="25"/>
        <v>22067.1</v>
      </c>
      <c r="M112" s="103"/>
      <c r="N112" s="104">
        <f t="shared" si="26"/>
        <v>22067.1</v>
      </c>
      <c r="O112" s="105">
        <f t="shared" si="1"/>
        <v>83.413090810124274</v>
      </c>
      <c r="P112" s="106"/>
    </row>
    <row r="113" spans="1:18" ht="24.75" customHeight="1" x14ac:dyDescent="0.2">
      <c r="A113" s="96" t="s">
        <v>230</v>
      </c>
      <c r="B113" s="97" t="s">
        <v>231</v>
      </c>
      <c r="C113" s="98">
        <v>55970.6</v>
      </c>
      <c r="D113" s="98">
        <v>45543.7</v>
      </c>
      <c r="E113" s="99">
        <f t="shared" si="11"/>
        <v>81.370755360850154</v>
      </c>
      <c r="F113" s="100">
        <v>0</v>
      </c>
      <c r="G113" s="100"/>
      <c r="H113" s="101">
        <v>0</v>
      </c>
      <c r="I113" s="102">
        <f t="shared" si="29"/>
        <v>55970.6</v>
      </c>
      <c r="J113" s="103"/>
      <c r="K113" s="104">
        <f t="shared" si="31"/>
        <v>55970.6</v>
      </c>
      <c r="L113" s="102">
        <f t="shared" si="25"/>
        <v>45543.7</v>
      </c>
      <c r="M113" s="103"/>
      <c r="N113" s="104">
        <f t="shared" si="26"/>
        <v>45543.7</v>
      </c>
      <c r="O113" s="105">
        <f t="shared" si="1"/>
        <v>81.370755360850154</v>
      </c>
      <c r="P113" s="106"/>
    </row>
    <row r="114" spans="1:18" ht="29.25" customHeight="1" x14ac:dyDescent="0.2">
      <c r="A114" s="91" t="s">
        <v>232</v>
      </c>
      <c r="B114" s="92" t="s">
        <v>233</v>
      </c>
      <c r="C114" s="93">
        <f>SUM(C115:C118)</f>
        <v>87282</v>
      </c>
      <c r="D114" s="93">
        <f>SUM(D115:D118)</f>
        <v>70944.599999999991</v>
      </c>
      <c r="E114" s="93">
        <f>D114/C114*100</f>
        <v>81.28205128205127</v>
      </c>
      <c r="F114" s="118">
        <f>SUM(F115:F118)</f>
        <v>116106.2</v>
      </c>
      <c r="G114" s="118">
        <f>SUM(G115:G118)</f>
        <v>98670.6</v>
      </c>
      <c r="H114" s="94">
        <f>G114/F114*100</f>
        <v>84.983058613579644</v>
      </c>
      <c r="I114" s="118">
        <f t="shared" ref="I114:N114" si="32">SUM(I115:I118)</f>
        <v>203388.19999999998</v>
      </c>
      <c r="J114" s="118">
        <f t="shared" si="32"/>
        <v>16894.7</v>
      </c>
      <c r="K114" s="118">
        <f t="shared" si="32"/>
        <v>186493.49999999997</v>
      </c>
      <c r="L114" s="118">
        <f t="shared" si="32"/>
        <v>169615.19999999998</v>
      </c>
      <c r="M114" s="118">
        <f t="shared" si="32"/>
        <v>16583.899999999998</v>
      </c>
      <c r="N114" s="118">
        <f t="shared" si="32"/>
        <v>153031.29999999999</v>
      </c>
      <c r="O114" s="95">
        <f t="shared" si="1"/>
        <v>82.057176255472726</v>
      </c>
      <c r="P114" s="106"/>
    </row>
    <row r="115" spans="1:18" ht="27" customHeight="1" x14ac:dyDescent="0.2">
      <c r="A115" s="96" t="s">
        <v>234</v>
      </c>
      <c r="B115" s="97" t="s">
        <v>235</v>
      </c>
      <c r="C115" s="98">
        <f>75407-C116</f>
        <v>74702.5</v>
      </c>
      <c r="D115" s="98">
        <f>63821.7-D116</f>
        <v>63117.2</v>
      </c>
      <c r="E115" s="99">
        <f t="shared" si="11"/>
        <v>84.491415949934733</v>
      </c>
      <c r="F115" s="135">
        <f>112800.7-F116</f>
        <v>112673.9</v>
      </c>
      <c r="G115" s="100">
        <f>96083-G116</f>
        <v>95956.2</v>
      </c>
      <c r="H115" s="101">
        <f>G115/F115*100</f>
        <v>85.162757302267877</v>
      </c>
      <c r="I115" s="102">
        <f t="shared" si="29"/>
        <v>187376.4</v>
      </c>
      <c r="J115" s="103">
        <v>13484.7</v>
      </c>
      <c r="K115" s="104">
        <f>I115-J115</f>
        <v>173891.69999999998</v>
      </c>
      <c r="L115" s="102">
        <f t="shared" si="25"/>
        <v>159073.4</v>
      </c>
      <c r="M115" s="103">
        <v>13484.8</v>
      </c>
      <c r="N115" s="104">
        <f t="shared" si="26"/>
        <v>145588.6</v>
      </c>
      <c r="O115" s="105">
        <f t="shared" si="1"/>
        <v>83.723719993536221</v>
      </c>
      <c r="P115" s="106"/>
    </row>
    <row r="116" spans="1:18" ht="42.75" customHeight="1" x14ac:dyDescent="0.2">
      <c r="A116" s="123" t="s">
        <v>234</v>
      </c>
      <c r="B116" s="124" t="s">
        <v>236</v>
      </c>
      <c r="C116" s="98">
        <v>704.5</v>
      </c>
      <c r="D116" s="98">
        <v>704.5</v>
      </c>
      <c r="E116" s="99">
        <f t="shared" si="11"/>
        <v>100</v>
      </c>
      <c r="F116" s="100">
        <v>126.8</v>
      </c>
      <c r="G116" s="100">
        <v>126.8</v>
      </c>
      <c r="H116" s="101">
        <f>G116/F116*100</f>
        <v>100</v>
      </c>
      <c r="I116" s="102">
        <f t="shared" si="29"/>
        <v>831.3</v>
      </c>
      <c r="J116" s="103">
        <v>124.5</v>
      </c>
      <c r="K116" s="104">
        <f t="shared" ref="K116:K118" si="33">I116-J116</f>
        <v>706.8</v>
      </c>
      <c r="L116" s="102">
        <f t="shared" si="25"/>
        <v>831.3</v>
      </c>
      <c r="M116" s="103">
        <v>124.5</v>
      </c>
      <c r="N116" s="104">
        <f t="shared" si="26"/>
        <v>706.8</v>
      </c>
      <c r="O116" s="105">
        <f>N116/K116*100</f>
        <v>100</v>
      </c>
      <c r="P116" s="106"/>
    </row>
    <row r="117" spans="1:18" ht="24.75" customHeight="1" x14ac:dyDescent="0.2">
      <c r="A117" s="96" t="s">
        <v>237</v>
      </c>
      <c r="B117" s="97" t="s">
        <v>238</v>
      </c>
      <c r="C117" s="98">
        <v>100</v>
      </c>
      <c r="D117" s="98">
        <v>100</v>
      </c>
      <c r="E117" s="99">
        <f t="shared" si="11"/>
        <v>100</v>
      </c>
      <c r="F117" s="100"/>
      <c r="G117" s="100"/>
      <c r="H117" s="101" t="e">
        <f>G117/F117*100</f>
        <v>#DIV/0!</v>
      </c>
      <c r="I117" s="102">
        <f t="shared" si="29"/>
        <v>100</v>
      </c>
      <c r="J117" s="103"/>
      <c r="K117" s="104">
        <f t="shared" si="33"/>
        <v>100</v>
      </c>
      <c r="L117" s="102">
        <f t="shared" si="25"/>
        <v>100</v>
      </c>
      <c r="M117" s="103"/>
      <c r="N117" s="104">
        <f t="shared" si="26"/>
        <v>100</v>
      </c>
      <c r="O117" s="105">
        <f t="shared" ref="O117:O146" si="34">N117/K117*100</f>
        <v>100</v>
      </c>
      <c r="P117" s="106"/>
    </row>
    <row r="118" spans="1:18" ht="39.75" customHeight="1" x14ac:dyDescent="0.2">
      <c r="A118" s="96" t="s">
        <v>239</v>
      </c>
      <c r="B118" s="97" t="s">
        <v>240</v>
      </c>
      <c r="C118" s="98">
        <v>11775</v>
      </c>
      <c r="D118" s="98">
        <v>7022.9</v>
      </c>
      <c r="E118" s="99">
        <f t="shared" si="11"/>
        <v>59.642462845010613</v>
      </c>
      <c r="F118" s="100">
        <v>3305.5</v>
      </c>
      <c r="G118" s="100">
        <v>2587.6</v>
      </c>
      <c r="H118" s="101">
        <f>G118/F118*100</f>
        <v>78.281651792467102</v>
      </c>
      <c r="I118" s="102">
        <f t="shared" si="29"/>
        <v>15080.5</v>
      </c>
      <c r="J118" s="103">
        <v>3285.5</v>
      </c>
      <c r="K118" s="104">
        <f t="shared" si="33"/>
        <v>11795</v>
      </c>
      <c r="L118" s="102">
        <f t="shared" si="25"/>
        <v>9610.5</v>
      </c>
      <c r="M118" s="103">
        <v>2974.6</v>
      </c>
      <c r="N118" s="104">
        <f t="shared" si="26"/>
        <v>6635.9</v>
      </c>
      <c r="O118" s="105">
        <f t="shared" si="34"/>
        <v>56.260279779567611</v>
      </c>
      <c r="P118" s="106"/>
    </row>
    <row r="119" spans="1:18" ht="23.25" customHeight="1" x14ac:dyDescent="0.2">
      <c r="A119" s="91" t="s">
        <v>241</v>
      </c>
      <c r="B119" s="92" t="s">
        <v>242</v>
      </c>
      <c r="C119" s="93">
        <f>SUM(C120:C122)</f>
        <v>2307.6999999999998</v>
      </c>
      <c r="D119" s="93">
        <f>SUM(D120:D122)</f>
        <v>1911.4</v>
      </c>
      <c r="E119" s="93">
        <f>SUM(E122:E122)</f>
        <v>82.827057243142534</v>
      </c>
      <c r="F119" s="118">
        <f>F120+F121+F122</f>
        <v>0</v>
      </c>
      <c r="G119" s="118">
        <f>G120+G121+G122</f>
        <v>0</v>
      </c>
      <c r="H119" s="118"/>
      <c r="I119" s="118">
        <f t="shared" ref="I119:N119" si="35">I120+I121+I122</f>
        <v>2307.6999999999998</v>
      </c>
      <c r="J119" s="118">
        <f t="shared" si="35"/>
        <v>0</v>
      </c>
      <c r="K119" s="118">
        <f>K120+K121+K122</f>
        <v>2307.6999999999998</v>
      </c>
      <c r="L119" s="118">
        <f t="shared" si="35"/>
        <v>1911.4</v>
      </c>
      <c r="M119" s="118">
        <f t="shared" si="35"/>
        <v>0</v>
      </c>
      <c r="N119" s="118">
        <f t="shared" si="35"/>
        <v>1911.4</v>
      </c>
      <c r="O119" s="95">
        <f t="shared" si="34"/>
        <v>82.827057243142534</v>
      </c>
      <c r="P119" s="106"/>
    </row>
    <row r="120" spans="1:18" s="137" customFormat="1" ht="60" hidden="1" x14ac:dyDescent="0.2">
      <c r="A120" s="111" t="s">
        <v>243</v>
      </c>
      <c r="B120" s="127" t="s">
        <v>244</v>
      </c>
      <c r="C120" s="98"/>
      <c r="D120" s="98"/>
      <c r="E120" s="99" t="e">
        <f t="shared" si="11"/>
        <v>#DIV/0!</v>
      </c>
      <c r="F120" s="100"/>
      <c r="G120" s="100"/>
      <c r="H120" s="101" t="e">
        <f t="shared" ref="H120" si="36">G120/F120*100</f>
        <v>#DIV/0!</v>
      </c>
      <c r="I120" s="102">
        <f t="shared" si="29"/>
        <v>0</v>
      </c>
      <c r="J120" s="103"/>
      <c r="K120" s="104">
        <f>I120-J120</f>
        <v>0</v>
      </c>
      <c r="L120" s="102">
        <f t="shared" si="25"/>
        <v>0</v>
      </c>
      <c r="M120" s="103"/>
      <c r="N120" s="104">
        <f t="shared" si="26"/>
        <v>0</v>
      </c>
      <c r="O120" s="105" t="e">
        <f t="shared" si="34"/>
        <v>#DIV/0!</v>
      </c>
      <c r="P120" s="136"/>
    </row>
    <row r="121" spans="1:18" ht="45" hidden="1" x14ac:dyDescent="0.2">
      <c r="A121" s="107" t="s">
        <v>245</v>
      </c>
      <c r="B121" s="124" t="s">
        <v>246</v>
      </c>
      <c r="C121" s="98"/>
      <c r="D121" s="98"/>
      <c r="E121" s="99" t="e">
        <f t="shared" si="11"/>
        <v>#DIV/0!</v>
      </c>
      <c r="F121" s="104"/>
      <c r="G121" s="104"/>
      <c r="H121" s="100"/>
      <c r="I121" s="102">
        <f t="shared" si="29"/>
        <v>0</v>
      </c>
      <c r="J121" s="103"/>
      <c r="K121" s="104">
        <f t="shared" si="31"/>
        <v>0</v>
      </c>
      <c r="L121" s="102">
        <f t="shared" si="25"/>
        <v>0</v>
      </c>
      <c r="M121" s="103"/>
      <c r="N121" s="104">
        <f>L121-M121</f>
        <v>0</v>
      </c>
      <c r="O121" s="105" t="e">
        <f t="shared" si="34"/>
        <v>#DIV/0!</v>
      </c>
      <c r="P121" s="106"/>
    </row>
    <row r="122" spans="1:18" ht="55.5" customHeight="1" x14ac:dyDescent="0.2">
      <c r="A122" s="107" t="s">
        <v>245</v>
      </c>
      <c r="B122" s="124" t="s">
        <v>247</v>
      </c>
      <c r="C122" s="98">
        <v>2307.6999999999998</v>
      </c>
      <c r="D122" s="100">
        <v>1911.4</v>
      </c>
      <c r="E122" s="99">
        <f t="shared" si="11"/>
        <v>82.827057243142534</v>
      </c>
      <c r="F122" s="100"/>
      <c r="G122" s="100"/>
      <c r="H122" s="101"/>
      <c r="I122" s="102">
        <f t="shared" si="29"/>
        <v>2307.6999999999998</v>
      </c>
      <c r="J122" s="103"/>
      <c r="K122" s="104">
        <f t="shared" si="31"/>
        <v>2307.6999999999998</v>
      </c>
      <c r="L122" s="102">
        <f t="shared" si="25"/>
        <v>1911.4</v>
      </c>
      <c r="M122" s="103"/>
      <c r="N122" s="104">
        <f t="shared" si="26"/>
        <v>1911.4</v>
      </c>
      <c r="O122" s="105">
        <f t="shared" si="34"/>
        <v>82.827057243142534</v>
      </c>
      <c r="P122" s="106"/>
      <c r="R122" t="s">
        <v>39</v>
      </c>
    </row>
    <row r="123" spans="1:18" ht="25.5" customHeight="1" x14ac:dyDescent="0.2">
      <c r="A123" s="91">
        <v>10</v>
      </c>
      <c r="B123" s="92" t="s">
        <v>248</v>
      </c>
      <c r="C123" s="93">
        <f>SUM(C124:C133)</f>
        <v>143115.5</v>
      </c>
      <c r="D123" s="93">
        <f>SUM(D124:D133)</f>
        <v>94818.200000000012</v>
      </c>
      <c r="E123" s="93">
        <f>D123/C123*100</f>
        <v>66.25292159130214</v>
      </c>
      <c r="F123" s="93">
        <f>SUM(F124:F133)</f>
        <v>780</v>
      </c>
      <c r="G123" s="93">
        <f>SUM(G124:G133)</f>
        <v>640</v>
      </c>
      <c r="H123" s="94">
        <f>G123/F123*100</f>
        <v>82.051282051282044</v>
      </c>
      <c r="I123" s="93">
        <f>SUM(I124:I133)</f>
        <v>143895.5</v>
      </c>
      <c r="J123" s="93">
        <f t="shared" ref="J123:N123" si="37">SUM(J124:J133)</f>
        <v>0</v>
      </c>
      <c r="K123" s="93">
        <f t="shared" si="37"/>
        <v>143895.5</v>
      </c>
      <c r="L123" s="93">
        <f t="shared" si="37"/>
        <v>95458.200000000012</v>
      </c>
      <c r="M123" s="93">
        <f t="shared" si="37"/>
        <v>0</v>
      </c>
      <c r="N123" s="93">
        <f t="shared" si="37"/>
        <v>95458.200000000012</v>
      </c>
      <c r="O123" s="95">
        <f t="shared" si="34"/>
        <v>66.338558189797467</v>
      </c>
      <c r="P123" s="106"/>
    </row>
    <row r="124" spans="1:18" ht="27.75" customHeight="1" x14ac:dyDescent="0.2">
      <c r="A124" s="107">
        <v>1001</v>
      </c>
      <c r="B124" s="97" t="s">
        <v>249</v>
      </c>
      <c r="C124" s="98">
        <v>4603.5</v>
      </c>
      <c r="D124" s="98">
        <v>3937.1</v>
      </c>
      <c r="E124" s="99">
        <f t="shared" si="11"/>
        <v>85.524057782122298</v>
      </c>
      <c r="F124" s="100">
        <v>780</v>
      </c>
      <c r="G124" s="100">
        <v>640</v>
      </c>
      <c r="H124" s="101">
        <f>G124/F124*100</f>
        <v>82.051282051282044</v>
      </c>
      <c r="I124" s="102">
        <f t="shared" si="29"/>
        <v>5383.5</v>
      </c>
      <c r="J124" s="103"/>
      <c r="K124" s="104">
        <f t="shared" si="31"/>
        <v>5383.5</v>
      </c>
      <c r="L124" s="102">
        <f t="shared" si="25"/>
        <v>4577.1000000000004</v>
      </c>
      <c r="M124" s="103"/>
      <c r="N124" s="104">
        <f t="shared" si="26"/>
        <v>4577.1000000000004</v>
      </c>
      <c r="O124" s="105">
        <f t="shared" si="34"/>
        <v>85.020897185845641</v>
      </c>
      <c r="P124" s="106"/>
    </row>
    <row r="125" spans="1:18" ht="95.25" customHeight="1" x14ac:dyDescent="0.2">
      <c r="A125" s="107">
        <v>1003</v>
      </c>
      <c r="B125" s="124" t="s">
        <v>250</v>
      </c>
      <c r="C125" s="98">
        <v>1890</v>
      </c>
      <c r="D125" s="98"/>
      <c r="E125" s="99">
        <f t="shared" si="11"/>
        <v>0</v>
      </c>
      <c r="F125" s="100">
        <v>0</v>
      </c>
      <c r="G125" s="100">
        <v>0</v>
      </c>
      <c r="H125" s="101" t="e">
        <f>G125/F125*100</f>
        <v>#DIV/0!</v>
      </c>
      <c r="I125" s="102">
        <f t="shared" si="29"/>
        <v>1890</v>
      </c>
      <c r="J125" s="103"/>
      <c r="K125" s="104">
        <f t="shared" si="31"/>
        <v>1890</v>
      </c>
      <c r="L125" s="102">
        <f t="shared" si="25"/>
        <v>0</v>
      </c>
      <c r="M125" s="103"/>
      <c r="N125" s="104">
        <f t="shared" si="26"/>
        <v>0</v>
      </c>
      <c r="O125" s="105">
        <f t="shared" si="34"/>
        <v>0</v>
      </c>
      <c r="P125" s="106"/>
    </row>
    <row r="126" spans="1:18" ht="60" hidden="1" x14ac:dyDescent="0.2">
      <c r="A126" s="107" t="s">
        <v>251</v>
      </c>
      <c r="B126" s="124" t="s">
        <v>252</v>
      </c>
      <c r="C126" s="98"/>
      <c r="D126" s="98"/>
      <c r="E126" s="99" t="e">
        <f t="shared" si="11"/>
        <v>#DIV/0!</v>
      </c>
      <c r="F126" s="100"/>
      <c r="G126" s="100"/>
      <c r="H126" s="101" t="e">
        <f t="shared" ref="H126:H133" si="38">G126/F126*100</f>
        <v>#DIV/0!</v>
      </c>
      <c r="I126" s="102">
        <f t="shared" si="29"/>
        <v>0</v>
      </c>
      <c r="J126" s="103"/>
      <c r="K126" s="104">
        <f t="shared" si="31"/>
        <v>0</v>
      </c>
      <c r="L126" s="102">
        <f t="shared" si="25"/>
        <v>0</v>
      </c>
      <c r="M126" s="103"/>
      <c r="N126" s="104">
        <f t="shared" si="26"/>
        <v>0</v>
      </c>
      <c r="O126" s="105" t="e">
        <f t="shared" si="34"/>
        <v>#DIV/0!</v>
      </c>
      <c r="P126" s="106"/>
    </row>
    <row r="127" spans="1:18" ht="60" hidden="1" x14ac:dyDescent="0.2">
      <c r="A127" s="107" t="s">
        <v>251</v>
      </c>
      <c r="B127" s="97" t="s">
        <v>253</v>
      </c>
      <c r="C127" s="98"/>
      <c r="D127" s="98"/>
      <c r="E127" s="99"/>
      <c r="F127" s="100"/>
      <c r="G127" s="100"/>
      <c r="H127" s="101" t="e">
        <f t="shared" si="38"/>
        <v>#DIV/0!</v>
      </c>
      <c r="I127" s="102">
        <f t="shared" si="29"/>
        <v>0</v>
      </c>
      <c r="J127" s="103"/>
      <c r="K127" s="104">
        <f t="shared" si="31"/>
        <v>0</v>
      </c>
      <c r="L127" s="102">
        <f t="shared" si="25"/>
        <v>0</v>
      </c>
      <c r="M127" s="103"/>
      <c r="N127" s="104">
        <f t="shared" si="26"/>
        <v>0</v>
      </c>
      <c r="O127" s="105"/>
      <c r="P127" s="106"/>
    </row>
    <row r="128" spans="1:18" ht="84.75" customHeight="1" x14ac:dyDescent="0.2">
      <c r="A128" s="115">
        <v>1004</v>
      </c>
      <c r="B128" s="97" t="s">
        <v>254</v>
      </c>
      <c r="C128" s="98">
        <v>18895</v>
      </c>
      <c r="D128" s="98">
        <v>11976.8</v>
      </c>
      <c r="E128" s="99">
        <f t="shared" si="11"/>
        <v>63.386080973802592</v>
      </c>
      <c r="F128" s="100">
        <v>0</v>
      </c>
      <c r="G128" s="100">
        <v>0</v>
      </c>
      <c r="H128" s="101" t="e">
        <f t="shared" si="38"/>
        <v>#DIV/0!</v>
      </c>
      <c r="I128" s="102">
        <f t="shared" si="29"/>
        <v>18895</v>
      </c>
      <c r="J128" s="103"/>
      <c r="K128" s="104">
        <f t="shared" si="31"/>
        <v>18895</v>
      </c>
      <c r="L128" s="102">
        <f t="shared" si="25"/>
        <v>11976.8</v>
      </c>
      <c r="M128" s="103"/>
      <c r="N128" s="104">
        <f t="shared" si="26"/>
        <v>11976.8</v>
      </c>
      <c r="O128" s="105">
        <f t="shared" si="34"/>
        <v>63.386080973802592</v>
      </c>
      <c r="P128" s="106"/>
    </row>
    <row r="129" spans="1:16" ht="165" x14ac:dyDescent="0.2">
      <c r="A129" s="107">
        <v>1004</v>
      </c>
      <c r="B129" s="97" t="s">
        <v>255</v>
      </c>
      <c r="C129" s="98">
        <v>72511.8</v>
      </c>
      <c r="D129" s="98">
        <v>49919.1</v>
      </c>
      <c r="E129" s="99">
        <f t="shared" ref="E129:E145" si="39">D129/C129*100</f>
        <v>68.842726287307727</v>
      </c>
      <c r="F129" s="100">
        <v>0</v>
      </c>
      <c r="G129" s="100">
        <v>0</v>
      </c>
      <c r="H129" s="101" t="e">
        <f t="shared" si="38"/>
        <v>#DIV/0!</v>
      </c>
      <c r="I129" s="102">
        <f t="shared" si="29"/>
        <v>72511.8</v>
      </c>
      <c r="J129" s="103"/>
      <c r="K129" s="104">
        <f t="shared" si="31"/>
        <v>72511.8</v>
      </c>
      <c r="L129" s="102">
        <f t="shared" si="25"/>
        <v>49919.1</v>
      </c>
      <c r="M129" s="103"/>
      <c r="N129" s="104">
        <f t="shared" si="26"/>
        <v>49919.1</v>
      </c>
      <c r="O129" s="105">
        <f t="shared" si="34"/>
        <v>68.842726287307727</v>
      </c>
      <c r="P129" s="106"/>
    </row>
    <row r="130" spans="1:16" ht="148.5" customHeight="1" x14ac:dyDescent="0.2">
      <c r="A130" s="107" t="s">
        <v>256</v>
      </c>
      <c r="B130" s="97" t="s">
        <v>257</v>
      </c>
      <c r="C130" s="98">
        <v>12995.7</v>
      </c>
      <c r="D130" s="98">
        <v>12995.6</v>
      </c>
      <c r="E130" s="99">
        <f>D130/C130*100</f>
        <v>99.9992305147087</v>
      </c>
      <c r="F130" s="100">
        <v>0</v>
      </c>
      <c r="G130" s="100">
        <v>0</v>
      </c>
      <c r="H130" s="101" t="e">
        <f t="shared" si="38"/>
        <v>#DIV/0!</v>
      </c>
      <c r="I130" s="102">
        <f t="shared" si="29"/>
        <v>12995.7</v>
      </c>
      <c r="J130" s="103"/>
      <c r="K130" s="104">
        <f t="shared" si="31"/>
        <v>12995.7</v>
      </c>
      <c r="L130" s="102">
        <f t="shared" si="25"/>
        <v>12995.6</v>
      </c>
      <c r="M130" s="103"/>
      <c r="N130" s="104">
        <f t="shared" si="26"/>
        <v>12995.6</v>
      </c>
      <c r="O130" s="105">
        <f>N130/K130*100</f>
        <v>99.9992305147087</v>
      </c>
      <c r="P130" s="106"/>
    </row>
    <row r="131" spans="1:16" ht="45" customHeight="1" x14ac:dyDescent="0.2">
      <c r="A131" s="107" t="s">
        <v>256</v>
      </c>
      <c r="B131" s="97" t="s">
        <v>258</v>
      </c>
      <c r="C131" s="98">
        <v>11576.5</v>
      </c>
      <c r="D131" s="98">
        <v>4410.1000000000004</v>
      </c>
      <c r="E131" s="99">
        <f>D131/C131*100</f>
        <v>38.095279229473505</v>
      </c>
      <c r="F131" s="100"/>
      <c r="G131" s="100"/>
      <c r="H131" s="101" t="e">
        <f t="shared" si="38"/>
        <v>#DIV/0!</v>
      </c>
      <c r="I131" s="102">
        <f t="shared" si="29"/>
        <v>11576.5</v>
      </c>
      <c r="J131" s="103"/>
      <c r="K131" s="104">
        <f t="shared" si="31"/>
        <v>11576.5</v>
      </c>
      <c r="L131" s="102">
        <f t="shared" si="25"/>
        <v>4410.1000000000004</v>
      </c>
      <c r="M131" s="103"/>
      <c r="N131" s="104">
        <f t="shared" si="26"/>
        <v>4410.1000000000004</v>
      </c>
      <c r="O131" s="105">
        <f>N131/K131*100</f>
        <v>38.095279229473505</v>
      </c>
      <c r="P131" s="106"/>
    </row>
    <row r="132" spans="1:16" ht="60" hidden="1" x14ac:dyDescent="0.2">
      <c r="A132" s="107" t="s">
        <v>259</v>
      </c>
      <c r="B132" s="97" t="s">
        <v>260</v>
      </c>
      <c r="C132" s="98"/>
      <c r="D132" s="98"/>
      <c r="E132" s="99"/>
      <c r="F132" s="100"/>
      <c r="G132" s="100"/>
      <c r="H132" s="101" t="e">
        <f t="shared" si="38"/>
        <v>#DIV/0!</v>
      </c>
      <c r="I132" s="102">
        <f t="shared" si="29"/>
        <v>0</v>
      </c>
      <c r="J132" s="103"/>
      <c r="K132" s="104">
        <f t="shared" si="31"/>
        <v>0</v>
      </c>
      <c r="L132" s="102">
        <f t="shared" si="25"/>
        <v>0</v>
      </c>
      <c r="M132" s="103"/>
      <c r="N132" s="104">
        <f t="shared" si="26"/>
        <v>0</v>
      </c>
      <c r="O132" s="105" t="e">
        <f>N132/K132*100</f>
        <v>#DIV/0!</v>
      </c>
      <c r="P132" s="106"/>
    </row>
    <row r="133" spans="1:16" ht="30" x14ac:dyDescent="0.2">
      <c r="A133" s="107">
        <v>1006</v>
      </c>
      <c r="B133" s="97" t="s">
        <v>261</v>
      </c>
      <c r="C133" s="98">
        <v>20643</v>
      </c>
      <c r="D133" s="98">
        <v>11579.5</v>
      </c>
      <c r="E133" s="99">
        <f t="shared" si="39"/>
        <v>56.094075473526139</v>
      </c>
      <c r="F133" s="100">
        <v>0</v>
      </c>
      <c r="G133" s="100">
        <v>0</v>
      </c>
      <c r="H133" s="101" t="e">
        <f t="shared" si="38"/>
        <v>#DIV/0!</v>
      </c>
      <c r="I133" s="102">
        <f t="shared" si="29"/>
        <v>20643</v>
      </c>
      <c r="J133" s="103"/>
      <c r="K133" s="104">
        <f t="shared" si="31"/>
        <v>20643</v>
      </c>
      <c r="L133" s="102">
        <f t="shared" si="25"/>
        <v>11579.5</v>
      </c>
      <c r="M133" s="103"/>
      <c r="N133" s="104">
        <f t="shared" si="26"/>
        <v>11579.5</v>
      </c>
      <c r="O133" s="105">
        <f t="shared" si="34"/>
        <v>56.094075473526139</v>
      </c>
      <c r="P133" s="106"/>
    </row>
    <row r="134" spans="1:16" ht="15" x14ac:dyDescent="0.2">
      <c r="A134" s="130">
        <v>1100</v>
      </c>
      <c r="B134" s="92" t="s">
        <v>262</v>
      </c>
      <c r="C134" s="93">
        <f>SUM(C135:C137)</f>
        <v>118745.90000000001</v>
      </c>
      <c r="D134" s="93">
        <f>SUM(D135:D137)</f>
        <v>101260.7</v>
      </c>
      <c r="E134" s="93">
        <f>D134/C134*100</f>
        <v>85.275112656521188</v>
      </c>
      <c r="F134" s="118">
        <f>F135+F136</f>
        <v>43636.3</v>
      </c>
      <c r="G134" s="118">
        <f>G135+G136</f>
        <v>26262.9</v>
      </c>
      <c r="H134" s="94">
        <f>G134/F134*100</f>
        <v>60.185900271104565</v>
      </c>
      <c r="I134" s="118">
        <f t="shared" ref="I134:N134" si="40">I135+I136+I137</f>
        <v>162382.20000000001</v>
      </c>
      <c r="J134" s="118">
        <f t="shared" si="40"/>
        <v>8765.7999999999993</v>
      </c>
      <c r="K134" s="118">
        <f t="shared" si="40"/>
        <v>153616.40000000002</v>
      </c>
      <c r="L134" s="118">
        <f t="shared" si="40"/>
        <v>127523.59999999999</v>
      </c>
      <c r="M134" s="118">
        <f t="shared" si="40"/>
        <v>2143.3000000000002</v>
      </c>
      <c r="N134" s="118">
        <f t="shared" si="40"/>
        <v>125380.29999999999</v>
      </c>
      <c r="O134" s="95">
        <f t="shared" si="34"/>
        <v>81.619084941451547</v>
      </c>
      <c r="P134" s="106"/>
    </row>
    <row r="135" spans="1:16" ht="22.5" customHeight="1" x14ac:dyDescent="0.2">
      <c r="A135" s="107">
        <v>1101</v>
      </c>
      <c r="B135" s="97" t="s">
        <v>263</v>
      </c>
      <c r="C135" s="98">
        <v>118213.1</v>
      </c>
      <c r="D135" s="98">
        <v>100837.9</v>
      </c>
      <c r="E135" s="99">
        <f t="shared" si="39"/>
        <v>85.30179819326284</v>
      </c>
      <c r="F135" s="100">
        <v>43636.3</v>
      </c>
      <c r="G135" s="100">
        <v>26262.9</v>
      </c>
      <c r="H135" s="101">
        <f>G135/F135*100</f>
        <v>60.185900271104565</v>
      </c>
      <c r="I135" s="102">
        <f t="shared" si="29"/>
        <v>161849.40000000002</v>
      </c>
      <c r="J135" s="103">
        <v>8765.7999999999993</v>
      </c>
      <c r="K135" s="104">
        <f>I135-J135</f>
        <v>153083.60000000003</v>
      </c>
      <c r="L135" s="102">
        <f t="shared" si="25"/>
        <v>127100.79999999999</v>
      </c>
      <c r="M135" s="103">
        <v>2143.3000000000002</v>
      </c>
      <c r="N135" s="104">
        <f t="shared" si="26"/>
        <v>124957.49999999999</v>
      </c>
      <c r="O135" s="105">
        <f t="shared" si="34"/>
        <v>81.62696722575113</v>
      </c>
      <c r="P135" s="106"/>
    </row>
    <row r="136" spans="1:16" ht="15" x14ac:dyDescent="0.2">
      <c r="A136" s="107">
        <v>1102</v>
      </c>
      <c r="B136" s="97" t="s">
        <v>264</v>
      </c>
      <c r="C136" s="98">
        <v>165</v>
      </c>
      <c r="D136" s="98">
        <v>55</v>
      </c>
      <c r="E136" s="99">
        <f t="shared" si="39"/>
        <v>33.333333333333329</v>
      </c>
      <c r="F136" s="100"/>
      <c r="G136" s="100">
        <v>0</v>
      </c>
      <c r="H136" s="101" t="e">
        <f t="shared" ref="H136:H137" si="41">G136/F136*100</f>
        <v>#DIV/0!</v>
      </c>
      <c r="I136" s="102">
        <f t="shared" si="29"/>
        <v>165</v>
      </c>
      <c r="J136" s="103"/>
      <c r="K136" s="104">
        <f t="shared" si="31"/>
        <v>165</v>
      </c>
      <c r="L136" s="102">
        <f t="shared" si="25"/>
        <v>55</v>
      </c>
      <c r="M136" s="103"/>
      <c r="N136" s="104">
        <f t="shared" si="26"/>
        <v>55</v>
      </c>
      <c r="O136" s="105">
        <f t="shared" si="34"/>
        <v>33.333333333333329</v>
      </c>
      <c r="P136" s="106"/>
    </row>
    <row r="137" spans="1:16" ht="15" x14ac:dyDescent="0.2">
      <c r="A137" s="107" t="s">
        <v>265</v>
      </c>
      <c r="B137" s="97" t="s">
        <v>266</v>
      </c>
      <c r="C137" s="98">
        <v>367.8</v>
      </c>
      <c r="D137" s="98">
        <v>367.8</v>
      </c>
      <c r="E137" s="99">
        <f t="shared" si="39"/>
        <v>100</v>
      </c>
      <c r="F137" s="100"/>
      <c r="G137" s="100"/>
      <c r="H137" s="101" t="e">
        <f t="shared" si="41"/>
        <v>#DIV/0!</v>
      </c>
      <c r="I137" s="102">
        <f t="shared" si="29"/>
        <v>367.8</v>
      </c>
      <c r="J137" s="103"/>
      <c r="K137" s="104">
        <f t="shared" si="31"/>
        <v>367.8</v>
      </c>
      <c r="L137" s="102">
        <f t="shared" si="25"/>
        <v>367.8</v>
      </c>
      <c r="M137" s="103"/>
      <c r="N137" s="104">
        <f t="shared" si="26"/>
        <v>367.8</v>
      </c>
      <c r="O137" s="105">
        <f t="shared" si="34"/>
        <v>100</v>
      </c>
      <c r="P137" s="106"/>
    </row>
    <row r="138" spans="1:16" ht="29.25" customHeight="1" x14ac:dyDescent="0.2">
      <c r="A138" s="130">
        <v>1200</v>
      </c>
      <c r="B138" s="92" t="s">
        <v>267</v>
      </c>
      <c r="C138" s="93">
        <f>SUM(C139:C139)</f>
        <v>12482.8</v>
      </c>
      <c r="D138" s="93">
        <f>SUM(D139:D139)</f>
        <v>10164.700000000001</v>
      </c>
      <c r="E138" s="109">
        <f>D138/C138*100</f>
        <v>81.429647194539697</v>
      </c>
      <c r="F138" s="93"/>
      <c r="G138" s="93"/>
      <c r="H138" s="94"/>
      <c r="I138" s="93">
        <f t="shared" ref="I138:N138" si="42">I139</f>
        <v>12482.8</v>
      </c>
      <c r="J138" s="93">
        <f t="shared" si="42"/>
        <v>0</v>
      </c>
      <c r="K138" s="93">
        <f>K139</f>
        <v>12482.8</v>
      </c>
      <c r="L138" s="93">
        <f t="shared" si="42"/>
        <v>10164.700000000001</v>
      </c>
      <c r="M138" s="93">
        <f t="shared" si="42"/>
        <v>0</v>
      </c>
      <c r="N138" s="93">
        <f t="shared" si="42"/>
        <v>10164.700000000001</v>
      </c>
      <c r="O138" s="110">
        <f t="shared" si="34"/>
        <v>81.429647194539697</v>
      </c>
      <c r="P138" s="106"/>
    </row>
    <row r="139" spans="1:16" ht="15" x14ac:dyDescent="0.2">
      <c r="A139" s="107" t="s">
        <v>268</v>
      </c>
      <c r="B139" s="97" t="s">
        <v>269</v>
      </c>
      <c r="C139" s="98">
        <v>12482.8</v>
      </c>
      <c r="D139" s="98">
        <v>10164.700000000001</v>
      </c>
      <c r="E139" s="99">
        <f>D139/C139*100</f>
        <v>81.429647194539697</v>
      </c>
      <c r="F139" s="100"/>
      <c r="G139" s="100"/>
      <c r="H139" s="101"/>
      <c r="I139" s="102">
        <f t="shared" si="29"/>
        <v>12482.8</v>
      </c>
      <c r="J139" s="103">
        <v>0</v>
      </c>
      <c r="K139" s="104">
        <f t="shared" si="31"/>
        <v>12482.8</v>
      </c>
      <c r="L139" s="102">
        <f t="shared" si="25"/>
        <v>10164.700000000001</v>
      </c>
      <c r="M139" s="103"/>
      <c r="N139" s="104">
        <f t="shared" si="26"/>
        <v>10164.700000000001</v>
      </c>
      <c r="O139" s="105">
        <f>N139/K139*100</f>
        <v>81.429647194539697</v>
      </c>
      <c r="P139" s="106"/>
    </row>
    <row r="140" spans="1:16" ht="36.75" customHeight="1" x14ac:dyDescent="0.2">
      <c r="A140" s="130">
        <v>1300</v>
      </c>
      <c r="B140" s="92" t="s">
        <v>270</v>
      </c>
      <c r="C140" s="93">
        <f t="shared" ref="C140:N140" si="43">C141</f>
        <v>30</v>
      </c>
      <c r="D140" s="93">
        <f t="shared" si="43"/>
        <v>9.3000000000000007</v>
      </c>
      <c r="E140" s="93">
        <f t="shared" si="43"/>
        <v>31</v>
      </c>
      <c r="F140" s="93">
        <f t="shared" si="43"/>
        <v>0</v>
      </c>
      <c r="G140" s="93">
        <f t="shared" si="43"/>
        <v>0</v>
      </c>
      <c r="H140" s="109">
        <f t="shared" si="43"/>
        <v>0</v>
      </c>
      <c r="I140" s="93">
        <f t="shared" si="43"/>
        <v>30</v>
      </c>
      <c r="J140" s="93">
        <f t="shared" si="43"/>
        <v>0</v>
      </c>
      <c r="K140" s="93">
        <f t="shared" si="43"/>
        <v>30</v>
      </c>
      <c r="L140" s="93">
        <f t="shared" si="43"/>
        <v>9.3000000000000007</v>
      </c>
      <c r="M140" s="93">
        <f t="shared" si="43"/>
        <v>0</v>
      </c>
      <c r="N140" s="93">
        <f t="shared" si="43"/>
        <v>9.3000000000000007</v>
      </c>
      <c r="O140" s="110">
        <f t="shared" si="34"/>
        <v>31</v>
      </c>
      <c r="P140" s="106"/>
    </row>
    <row r="141" spans="1:16" ht="50.25" customHeight="1" x14ac:dyDescent="0.2">
      <c r="A141" s="107">
        <v>1301</v>
      </c>
      <c r="B141" s="97" t="s">
        <v>271</v>
      </c>
      <c r="C141" s="98">
        <v>30</v>
      </c>
      <c r="D141" s="98">
        <v>9.3000000000000007</v>
      </c>
      <c r="E141" s="99">
        <f t="shared" si="39"/>
        <v>31</v>
      </c>
      <c r="F141" s="100"/>
      <c r="G141" s="100">
        <v>0</v>
      </c>
      <c r="H141" s="101">
        <v>0</v>
      </c>
      <c r="I141" s="102">
        <f t="shared" si="29"/>
        <v>30</v>
      </c>
      <c r="J141" s="103"/>
      <c r="K141" s="104">
        <f t="shared" si="31"/>
        <v>30</v>
      </c>
      <c r="L141" s="102">
        <f t="shared" si="25"/>
        <v>9.3000000000000007</v>
      </c>
      <c r="M141" s="138"/>
      <c r="N141" s="104">
        <f t="shared" si="26"/>
        <v>9.3000000000000007</v>
      </c>
      <c r="O141" s="105">
        <f t="shared" si="34"/>
        <v>31</v>
      </c>
      <c r="P141" s="106"/>
    </row>
    <row r="142" spans="1:16" ht="24" customHeight="1" x14ac:dyDescent="0.2">
      <c r="A142" s="130">
        <v>1400</v>
      </c>
      <c r="B142" s="92" t="s">
        <v>272</v>
      </c>
      <c r="C142" s="93">
        <f>SUM(C143:C145)</f>
        <v>331400.3</v>
      </c>
      <c r="D142" s="93">
        <f>SUM(D143:D145)</f>
        <v>290745.19999999995</v>
      </c>
      <c r="E142" s="93">
        <f>D142/C142*100</f>
        <v>87.732328546473852</v>
      </c>
      <c r="F142" s="118">
        <f>F143+F144+F145</f>
        <v>0</v>
      </c>
      <c r="G142" s="118">
        <f>SUM(G143:G145)</f>
        <v>0</v>
      </c>
      <c r="H142" s="118"/>
      <c r="I142" s="118">
        <f t="shared" ref="I142:N142" si="44">I143+I144+I145</f>
        <v>331400.3</v>
      </c>
      <c r="J142" s="118">
        <f t="shared" si="44"/>
        <v>331400.3</v>
      </c>
      <c r="K142" s="118">
        <f t="shared" si="44"/>
        <v>0</v>
      </c>
      <c r="L142" s="118">
        <f t="shared" si="44"/>
        <v>290745.19999999995</v>
      </c>
      <c r="M142" s="118">
        <f t="shared" si="44"/>
        <v>290745.19999999995</v>
      </c>
      <c r="N142" s="118">
        <f t="shared" si="44"/>
        <v>0</v>
      </c>
      <c r="O142" s="95">
        <v>0</v>
      </c>
      <c r="P142" s="106"/>
    </row>
    <row r="143" spans="1:16" ht="59.25" customHeight="1" x14ac:dyDescent="0.2">
      <c r="A143" s="107">
        <v>1401</v>
      </c>
      <c r="B143" s="97" t="s">
        <v>273</v>
      </c>
      <c r="C143" s="98">
        <v>141776.5</v>
      </c>
      <c r="D143" s="98">
        <v>122869.4</v>
      </c>
      <c r="E143" s="99">
        <f t="shared" si="39"/>
        <v>86.664150970012656</v>
      </c>
      <c r="F143" s="100">
        <v>0</v>
      </c>
      <c r="G143" s="100">
        <v>0</v>
      </c>
      <c r="H143" s="101">
        <v>0</v>
      </c>
      <c r="I143" s="102">
        <f t="shared" si="29"/>
        <v>141776.5</v>
      </c>
      <c r="J143" s="103">
        <v>141776.5</v>
      </c>
      <c r="K143" s="104">
        <f t="shared" si="31"/>
        <v>0</v>
      </c>
      <c r="L143" s="102">
        <f t="shared" si="25"/>
        <v>122869.4</v>
      </c>
      <c r="M143" s="138">
        <v>122869.4</v>
      </c>
      <c r="N143" s="104">
        <f t="shared" si="26"/>
        <v>0</v>
      </c>
      <c r="O143" s="105">
        <v>0</v>
      </c>
      <c r="P143" s="106"/>
    </row>
    <row r="144" spans="1:16" ht="18.75" customHeight="1" x14ac:dyDescent="0.2">
      <c r="A144" s="107">
        <v>1402</v>
      </c>
      <c r="B144" s="97" t="s">
        <v>274</v>
      </c>
      <c r="C144" s="98"/>
      <c r="D144" s="98"/>
      <c r="E144" s="99" t="e">
        <f t="shared" si="39"/>
        <v>#DIV/0!</v>
      </c>
      <c r="F144" s="100">
        <v>0</v>
      </c>
      <c r="G144" s="100">
        <v>0</v>
      </c>
      <c r="H144" s="101">
        <v>0</v>
      </c>
      <c r="I144" s="102">
        <f t="shared" si="29"/>
        <v>0</v>
      </c>
      <c r="J144" s="103"/>
      <c r="K144" s="104">
        <f t="shared" si="31"/>
        <v>0</v>
      </c>
      <c r="L144" s="102">
        <f t="shared" si="25"/>
        <v>0</v>
      </c>
      <c r="M144" s="138"/>
      <c r="N144" s="104">
        <f t="shared" si="26"/>
        <v>0</v>
      </c>
      <c r="O144" s="105">
        <v>0</v>
      </c>
      <c r="P144" s="106"/>
    </row>
    <row r="145" spans="1:16" ht="31.5" customHeight="1" x14ac:dyDescent="0.2">
      <c r="A145" s="107">
        <v>1403</v>
      </c>
      <c r="B145" s="97" t="s">
        <v>275</v>
      </c>
      <c r="C145" s="98">
        <v>189623.8</v>
      </c>
      <c r="D145" s="98">
        <v>167875.8</v>
      </c>
      <c r="E145" s="99">
        <f t="shared" si="39"/>
        <v>88.530975542099682</v>
      </c>
      <c r="F145" s="100">
        <v>0</v>
      </c>
      <c r="G145" s="100">
        <v>0</v>
      </c>
      <c r="H145" s="101">
        <v>0</v>
      </c>
      <c r="I145" s="102">
        <f t="shared" si="29"/>
        <v>189623.8</v>
      </c>
      <c r="J145" s="103">
        <v>189623.8</v>
      </c>
      <c r="K145" s="104">
        <f t="shared" si="31"/>
        <v>0</v>
      </c>
      <c r="L145" s="102">
        <f t="shared" si="25"/>
        <v>167875.8</v>
      </c>
      <c r="M145" s="103">
        <v>167875.8</v>
      </c>
      <c r="N145" s="104">
        <f t="shared" si="26"/>
        <v>0</v>
      </c>
      <c r="O145" s="105">
        <v>0</v>
      </c>
      <c r="P145" s="106"/>
    </row>
    <row r="146" spans="1:16" ht="15.75" thickBot="1" x14ac:dyDescent="0.25">
      <c r="A146" s="199" t="s">
        <v>276</v>
      </c>
      <c r="B146" s="200"/>
      <c r="C146" s="139">
        <f>C10+C19+C21+C26+C58+C101+C103+C114+C119+C123+C134+C138+C140+C142</f>
        <v>4033028.3</v>
      </c>
      <c r="D146" s="139">
        <f>D142+D140+D138+D134+D123+D119+D114+D103+D101+D58+D26+D21+D19+D10</f>
        <v>2995795.3</v>
      </c>
      <c r="E146" s="139">
        <f>D146/C146*100</f>
        <v>74.281534300168445</v>
      </c>
      <c r="F146" s="139">
        <f>F10+F19+F21+F26+F58+F101+F103+F114+F119+F123+F134+F138+F140+F142</f>
        <v>824709.7</v>
      </c>
      <c r="G146" s="139">
        <f>G10+G19+G21+G26+G58+G101+G103+G114+G119+G123+G134+G138+G140+G142</f>
        <v>597136</v>
      </c>
      <c r="H146" s="140">
        <f>G146/F146*100</f>
        <v>72.405599206605672</v>
      </c>
      <c r="I146" s="139"/>
      <c r="J146" s="139">
        <f>J10+J19+J21+J26+J58+J101+J103+J114+J119+J123+J134+J138+J140+J142</f>
        <v>568668.19999999995</v>
      </c>
      <c r="K146" s="139">
        <f>K142+K140+K138+K134+K123+K119+K114+K103+K101+K58+K26+K21+K19+K10</f>
        <v>4289069.8</v>
      </c>
      <c r="L146" s="141"/>
      <c r="M146" s="139">
        <f>M10+M19+M21+M26+M58+M101+M103+M114+M119+M123+M134+M138+M140+M142</f>
        <v>449921.89999999991</v>
      </c>
      <c r="N146" s="139">
        <f>N142+N140+N138+N134+N123+N119+N114+N103+N101+N58+N26+N21+N19+N10</f>
        <v>3143009.4</v>
      </c>
      <c r="O146" s="142">
        <f t="shared" si="34"/>
        <v>73.279511562157367</v>
      </c>
      <c r="P146" s="106"/>
    </row>
    <row r="147" spans="1:16" x14ac:dyDescent="0.2">
      <c r="A147" s="143"/>
      <c r="B147" s="144"/>
      <c r="C147" s="145"/>
      <c r="D147" s="79"/>
      <c r="E147" s="146"/>
      <c r="F147" s="81"/>
      <c r="G147" s="81"/>
      <c r="H147" s="82"/>
      <c r="I147" s="82"/>
      <c r="J147" s="82"/>
      <c r="K147" s="85"/>
      <c r="L147" s="81"/>
      <c r="M147" s="85"/>
      <c r="N147" s="85"/>
      <c r="O147" s="86"/>
    </row>
    <row r="148" spans="1:16" hidden="1" x14ac:dyDescent="0.2">
      <c r="A148" s="147"/>
      <c r="B148" s="148"/>
      <c r="C148" s="149">
        <v>4033028.3</v>
      </c>
      <c r="D148" s="149">
        <v>2995795.3</v>
      </c>
      <c r="E148" s="149"/>
      <c r="F148" s="149">
        <v>824709.7</v>
      </c>
      <c r="G148" s="149">
        <v>597136</v>
      </c>
      <c r="H148" s="149"/>
      <c r="I148" s="149"/>
      <c r="J148" s="149">
        <v>568668.19999999995</v>
      </c>
      <c r="K148" s="149">
        <v>4289069.8499999996</v>
      </c>
      <c r="L148" s="149"/>
      <c r="M148" s="149">
        <v>449921.9</v>
      </c>
      <c r="N148" s="149">
        <v>3143009.4</v>
      </c>
      <c r="O148" s="149"/>
    </row>
    <row r="149" spans="1:16" hidden="1" x14ac:dyDescent="0.2">
      <c r="A149" s="147"/>
      <c r="B149" s="148"/>
      <c r="C149" s="150">
        <f>C148-C146</f>
        <v>0</v>
      </c>
      <c r="D149" s="150">
        <f>D148-D146</f>
        <v>0</v>
      </c>
      <c r="E149" s="151"/>
      <c r="F149" s="152">
        <f>F146-F148</f>
        <v>0</v>
      </c>
      <c r="G149" s="153">
        <f>G146-G148</f>
        <v>0</v>
      </c>
      <c r="H149" s="153"/>
      <c r="I149" s="153"/>
      <c r="J149" s="154">
        <f>J146-J148</f>
        <v>0</v>
      </c>
      <c r="K149" s="154">
        <f>K146-K148</f>
        <v>-4.9999999813735485E-2</v>
      </c>
      <c r="L149" s="154">
        <f t="shared" ref="L149:M149" si="45">L146-L148</f>
        <v>0</v>
      </c>
      <c r="M149" s="154">
        <f t="shared" si="45"/>
        <v>0</v>
      </c>
      <c r="N149" s="154">
        <f>N146-N148</f>
        <v>0</v>
      </c>
      <c r="O149" s="154"/>
    </row>
    <row r="150" spans="1:16" x14ac:dyDescent="0.2">
      <c r="A150" s="192" t="s">
        <v>277</v>
      </c>
      <c r="B150" s="192"/>
      <c r="C150" s="192"/>
      <c r="D150" s="155"/>
      <c r="E150" s="156"/>
      <c r="F150" s="155"/>
      <c r="G150" s="81"/>
      <c r="H150" s="82"/>
      <c r="I150" s="82"/>
      <c r="J150" s="82"/>
      <c r="K150" s="86"/>
      <c r="L150" s="82"/>
      <c r="M150" s="86"/>
      <c r="N150" s="85"/>
      <c r="O150" s="86"/>
    </row>
    <row r="151" spans="1:16" x14ac:dyDescent="0.2">
      <c r="A151" s="192" t="s">
        <v>278</v>
      </c>
      <c r="B151" s="192"/>
      <c r="C151" s="192"/>
      <c r="D151" s="157"/>
      <c r="E151" s="193" t="s">
        <v>279</v>
      </c>
      <c r="F151" s="193"/>
      <c r="G151" s="81"/>
      <c r="H151" s="82"/>
      <c r="I151" s="82"/>
      <c r="J151" s="82"/>
      <c r="K151" s="83"/>
      <c r="L151" s="84"/>
      <c r="M151" s="83"/>
      <c r="N151" s="85"/>
      <c r="O151" s="86"/>
    </row>
    <row r="152" spans="1:16" x14ac:dyDescent="0.2">
      <c r="A152" s="158"/>
      <c r="B152" s="159"/>
      <c r="C152" s="160"/>
      <c r="D152" s="161"/>
      <c r="E152" s="162"/>
      <c r="F152" s="163"/>
      <c r="G152" s="81"/>
      <c r="H152" s="82"/>
      <c r="I152" s="82"/>
      <c r="J152" s="82"/>
      <c r="K152" s="83"/>
      <c r="L152" s="84"/>
      <c r="M152" s="83"/>
      <c r="N152" s="85"/>
      <c r="O152" s="86"/>
    </row>
    <row r="153" spans="1:16" x14ac:dyDescent="0.2">
      <c r="A153" s="192" t="s">
        <v>280</v>
      </c>
      <c r="B153" s="192"/>
      <c r="C153" s="192"/>
      <c r="D153" s="164"/>
      <c r="E153" s="193" t="s">
        <v>281</v>
      </c>
      <c r="F153" s="193"/>
      <c r="G153" s="81"/>
      <c r="H153" s="82"/>
      <c r="I153" s="82"/>
      <c r="J153" s="82"/>
      <c r="K153" s="83"/>
      <c r="L153" s="84"/>
      <c r="M153" s="83"/>
      <c r="N153" s="85"/>
      <c r="O153" s="86"/>
    </row>
    <row r="154" spans="1:16" x14ac:dyDescent="0.2">
      <c r="A154" s="158"/>
      <c r="B154" s="165"/>
      <c r="C154" s="166"/>
      <c r="D154" s="167"/>
      <c r="E154" s="162"/>
      <c r="F154" s="163"/>
      <c r="G154" s="81"/>
      <c r="H154" s="82"/>
      <c r="I154" s="82"/>
      <c r="J154" s="82"/>
      <c r="K154" s="83"/>
      <c r="L154" s="84"/>
      <c r="M154" s="83"/>
      <c r="N154" s="85"/>
      <c r="O154" s="86"/>
    </row>
    <row r="155" spans="1:16" x14ac:dyDescent="0.2">
      <c r="A155" s="192" t="s">
        <v>282</v>
      </c>
      <c r="B155" s="192"/>
      <c r="C155" s="192"/>
      <c r="D155" s="164"/>
      <c r="E155" s="193" t="s">
        <v>283</v>
      </c>
      <c r="F155" s="193"/>
      <c r="G155" s="81"/>
      <c r="H155" s="82"/>
      <c r="I155" s="82"/>
      <c r="J155" s="82"/>
      <c r="K155" s="83"/>
      <c r="L155" s="84"/>
      <c r="M155" s="83"/>
      <c r="N155" s="85"/>
      <c r="O155" s="86"/>
    </row>
    <row r="156" spans="1:16" x14ac:dyDescent="0.2">
      <c r="A156" s="168"/>
      <c r="B156" s="169"/>
      <c r="C156" s="170"/>
      <c r="D156" s="155"/>
      <c r="E156" s="171"/>
      <c r="F156" s="155"/>
      <c r="G156" s="81"/>
      <c r="H156" s="82"/>
      <c r="I156" s="82"/>
      <c r="J156" s="82"/>
      <c r="K156" s="86"/>
      <c r="L156" s="82"/>
      <c r="M156" s="86"/>
      <c r="N156" s="85" t="s">
        <v>39</v>
      </c>
      <c r="O156" s="86"/>
    </row>
    <row r="157" spans="1:16" x14ac:dyDescent="0.2">
      <c r="A157" s="126"/>
      <c r="B157" s="126"/>
      <c r="C157" s="172" t="s">
        <v>284</v>
      </c>
      <c r="D157" s="173"/>
      <c r="E157" s="174" t="s">
        <v>285</v>
      </c>
      <c r="F157" s="175"/>
      <c r="G157" s="137"/>
      <c r="K157" t="s">
        <v>286</v>
      </c>
      <c r="L157" s="176"/>
      <c r="N157" s="137"/>
    </row>
    <row r="158" spans="1:16" x14ac:dyDescent="0.2">
      <c r="C158" s="137"/>
      <c r="F158" s="137"/>
      <c r="L158" s="176"/>
    </row>
    <row r="159" spans="1:16" x14ac:dyDescent="0.2">
      <c r="K159" s="177"/>
      <c r="L159" s="177" t="s">
        <v>39</v>
      </c>
      <c r="M159" s="177"/>
    </row>
    <row r="160" spans="1:16" x14ac:dyDescent="0.2">
      <c r="K160" s="178"/>
      <c r="L160" s="179"/>
      <c r="M160" s="178"/>
    </row>
  </sheetData>
  <mergeCells count="28"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  <mergeCell ref="A150:C150"/>
    <mergeCell ref="G4:G5"/>
    <mergeCell ref="H4:H5"/>
    <mergeCell ref="I4:I5"/>
    <mergeCell ref="J4:J5"/>
    <mergeCell ref="M4:M5"/>
    <mergeCell ref="N4:N5"/>
    <mergeCell ref="O4:O5"/>
    <mergeCell ref="B6:O8"/>
    <mergeCell ref="A146:B146"/>
    <mergeCell ref="K4:K5"/>
    <mergeCell ref="L4:L5"/>
    <mergeCell ref="A151:C151"/>
    <mergeCell ref="E151:F151"/>
    <mergeCell ref="A153:C153"/>
    <mergeCell ref="E153:F153"/>
    <mergeCell ref="A155:C155"/>
    <mergeCell ref="E155:F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Company>finkom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Бучельникова</cp:lastModifiedBy>
  <cp:lastPrinted>2021-11-17T12:30:31Z</cp:lastPrinted>
  <dcterms:created xsi:type="dcterms:W3CDTF">2006-05-12T06:58:42Z</dcterms:created>
  <dcterms:modified xsi:type="dcterms:W3CDTF">2021-11-18T05:17:35Z</dcterms:modified>
</cp:coreProperties>
</file>