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Доходы" sheetId="1" r:id="rId1"/>
    <sheet name="Расход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I11" i="2"/>
  <c r="I12" i="2"/>
  <c r="I13" i="2"/>
  <c r="K13" i="2" s="1"/>
  <c r="I14" i="2"/>
  <c r="K14" i="2" s="1"/>
  <c r="I15" i="2"/>
  <c r="I16" i="2"/>
  <c r="I17" i="2"/>
  <c r="I18" i="2"/>
  <c r="J19" i="2"/>
  <c r="I20" i="2"/>
  <c r="I19" i="2" s="1"/>
  <c r="J21" i="2"/>
  <c r="I22" i="2"/>
  <c r="I23" i="2"/>
  <c r="I24" i="2"/>
  <c r="I21" i="2" s="1"/>
  <c r="J25" i="2"/>
  <c r="I26" i="2"/>
  <c r="I27" i="2"/>
  <c r="K27" i="2" s="1"/>
  <c r="I28" i="2"/>
  <c r="I29" i="2"/>
  <c r="I30" i="2"/>
  <c r="I31" i="2"/>
  <c r="K31" i="2" s="1"/>
  <c r="I32" i="2"/>
  <c r="I33" i="2"/>
  <c r="I34" i="2"/>
  <c r="I35" i="2"/>
  <c r="I36" i="2"/>
  <c r="I37" i="2"/>
  <c r="K37" i="2" s="1"/>
  <c r="I38" i="2"/>
  <c r="K38" i="2" s="1"/>
  <c r="I39" i="2"/>
  <c r="K39" i="2" s="1"/>
  <c r="I40" i="2"/>
  <c r="I41" i="2"/>
  <c r="K41" i="2" s="1"/>
  <c r="I42" i="2"/>
  <c r="K42" i="2" s="1"/>
  <c r="I43" i="2"/>
  <c r="I44" i="2"/>
  <c r="I45" i="2"/>
  <c r="I46" i="2"/>
  <c r="I47" i="2"/>
  <c r="I49" i="2"/>
  <c r="I50" i="2"/>
  <c r="K50" i="2" s="1"/>
  <c r="O50" i="2" s="1"/>
  <c r="I51" i="2"/>
  <c r="K51" i="2" s="1"/>
  <c r="I52" i="2"/>
  <c r="I53" i="2"/>
  <c r="K53" i="2" s="1"/>
  <c r="J54" i="2"/>
  <c r="I56" i="2"/>
  <c r="K56" i="2" s="1"/>
  <c r="I57" i="2"/>
  <c r="K57" i="2" s="1"/>
  <c r="I58" i="2"/>
  <c r="K58" i="2" s="1"/>
  <c r="I59" i="2"/>
  <c r="I60" i="2"/>
  <c r="I61" i="2"/>
  <c r="I62" i="2"/>
  <c r="K62" i="2" s="1"/>
  <c r="I63" i="2"/>
  <c r="I65" i="2"/>
  <c r="K65" i="2" s="1"/>
  <c r="I66" i="2"/>
  <c r="K66" i="2" s="1"/>
  <c r="I67" i="2"/>
  <c r="I68" i="2"/>
  <c r="K68" i="2" s="1"/>
  <c r="I69" i="2"/>
  <c r="K69" i="2" s="1"/>
  <c r="I70" i="2"/>
  <c r="K70" i="2" s="1"/>
  <c r="I71" i="2"/>
  <c r="J71" i="2"/>
  <c r="I72" i="2"/>
  <c r="K72" i="2" s="1"/>
  <c r="I73" i="2"/>
  <c r="K73" i="2" s="1"/>
  <c r="I74" i="2"/>
  <c r="I75" i="2"/>
  <c r="K75" i="2" s="1"/>
  <c r="I76" i="2"/>
  <c r="K76" i="2" s="1"/>
  <c r="I77" i="2"/>
  <c r="K77" i="2" s="1"/>
  <c r="I78" i="2"/>
  <c r="I79" i="2"/>
  <c r="I80" i="2"/>
  <c r="K80" i="2" s="1"/>
  <c r="I81" i="2"/>
  <c r="K81" i="2" s="1"/>
  <c r="I82" i="2"/>
  <c r="I83" i="2"/>
  <c r="I84" i="2"/>
  <c r="K84" i="2" s="1"/>
  <c r="I85" i="2"/>
  <c r="K85" i="2" s="1"/>
  <c r="I86" i="2"/>
  <c r="I87" i="2"/>
  <c r="I88" i="2"/>
  <c r="I89" i="2"/>
  <c r="K89" i="2" s="1"/>
  <c r="I90" i="2"/>
  <c r="I91" i="2"/>
  <c r="K91" i="2" s="1"/>
  <c r="I92" i="2"/>
  <c r="I93" i="2"/>
  <c r="K93" i="2" s="1"/>
  <c r="I94" i="2"/>
  <c r="J95" i="2"/>
  <c r="I96" i="2"/>
  <c r="J97" i="2"/>
  <c r="I98" i="2"/>
  <c r="I99" i="2"/>
  <c r="K99" i="2" s="1"/>
  <c r="I100" i="2"/>
  <c r="I101" i="2"/>
  <c r="K101" i="2" s="1"/>
  <c r="I102" i="2"/>
  <c r="I103" i="2"/>
  <c r="I104" i="2"/>
  <c r="I105" i="2"/>
  <c r="I106" i="2"/>
  <c r="K106" i="2" s="1"/>
  <c r="I107" i="2"/>
  <c r="J108" i="2"/>
  <c r="I109" i="2"/>
  <c r="I110" i="2"/>
  <c r="I111" i="2"/>
  <c r="I112" i="2"/>
  <c r="J113" i="2"/>
  <c r="I114" i="2"/>
  <c r="I115" i="2"/>
  <c r="I116" i="2"/>
  <c r="K116" i="2" s="1"/>
  <c r="J117" i="2"/>
  <c r="I118" i="2"/>
  <c r="I119" i="2"/>
  <c r="K119" i="2" s="1"/>
  <c r="I120" i="2"/>
  <c r="K120" i="2" s="1"/>
  <c r="I121" i="2"/>
  <c r="I122" i="2"/>
  <c r="I123" i="2"/>
  <c r="K123" i="2" s="1"/>
  <c r="I124" i="2"/>
  <c r="K124" i="2" s="1"/>
  <c r="I125" i="2"/>
  <c r="J126" i="2"/>
  <c r="I127" i="2"/>
  <c r="I128" i="2"/>
  <c r="I129" i="2"/>
  <c r="I130" i="2"/>
  <c r="J130" i="2"/>
  <c r="I131" i="2"/>
  <c r="J132" i="2"/>
  <c r="I133" i="2"/>
  <c r="I132" i="2" s="1"/>
  <c r="J134" i="2"/>
  <c r="I135" i="2"/>
  <c r="I134" i="2" s="1"/>
  <c r="I136" i="2"/>
  <c r="I137" i="2"/>
  <c r="L137" i="2"/>
  <c r="N137" i="2" s="1"/>
  <c r="K137" i="2"/>
  <c r="E137" i="2"/>
  <c r="L136" i="2"/>
  <c r="N136" i="2" s="1"/>
  <c r="K136" i="2"/>
  <c r="E136" i="2"/>
  <c r="L135" i="2"/>
  <c r="N135" i="2" s="1"/>
  <c r="E135" i="2"/>
  <c r="M134" i="2"/>
  <c r="G134" i="2"/>
  <c r="F134" i="2"/>
  <c r="D134" i="2"/>
  <c r="E134" i="2" s="1"/>
  <c r="C134" i="2"/>
  <c r="L133" i="2"/>
  <c r="K133" i="2"/>
  <c r="K132" i="2" s="1"/>
  <c r="E133" i="2"/>
  <c r="E132" i="2" s="1"/>
  <c r="M132" i="2"/>
  <c r="H132" i="2"/>
  <c r="G132" i="2"/>
  <c r="F132" i="2"/>
  <c r="D132" i="2"/>
  <c r="C132" i="2"/>
  <c r="L131" i="2"/>
  <c r="N131" i="2" s="1"/>
  <c r="K131" i="2"/>
  <c r="E131" i="2"/>
  <c r="M130" i="2"/>
  <c r="K130" i="2"/>
  <c r="D130" i="2"/>
  <c r="C130" i="2"/>
  <c r="L129" i="2"/>
  <c r="N129" i="2" s="1"/>
  <c r="K129" i="2"/>
  <c r="E129" i="2"/>
  <c r="L128" i="2"/>
  <c r="N128" i="2" s="1"/>
  <c r="E128" i="2"/>
  <c r="L127" i="2"/>
  <c r="N127" i="2" s="1"/>
  <c r="H127" i="2"/>
  <c r="E127" i="2"/>
  <c r="M126" i="2"/>
  <c r="G126" i="2"/>
  <c r="F126" i="2"/>
  <c r="D126" i="2"/>
  <c r="C126" i="2"/>
  <c r="L125" i="2"/>
  <c r="N125" i="2" s="1"/>
  <c r="K125" i="2"/>
  <c r="E125" i="2"/>
  <c r="L124" i="2"/>
  <c r="N124" i="2" s="1"/>
  <c r="E124" i="2"/>
  <c r="L123" i="2"/>
  <c r="N123" i="2" s="1"/>
  <c r="E123" i="2"/>
  <c r="L122" i="2"/>
  <c r="N122" i="2" s="1"/>
  <c r="E122" i="2"/>
  <c r="L121" i="2"/>
  <c r="N121" i="2" s="1"/>
  <c r="K121" i="2"/>
  <c r="E121" i="2"/>
  <c r="L120" i="2"/>
  <c r="N120" i="2" s="1"/>
  <c r="L119" i="2"/>
  <c r="N119" i="2" s="1"/>
  <c r="O119" i="2" s="1"/>
  <c r="E119" i="2"/>
  <c r="L118" i="2"/>
  <c r="K118" i="2"/>
  <c r="H118" i="2"/>
  <c r="E118" i="2"/>
  <c r="M117" i="2"/>
  <c r="G117" i="2"/>
  <c r="F117" i="2"/>
  <c r="D117" i="2"/>
  <c r="C117" i="2"/>
  <c r="L116" i="2"/>
  <c r="E116" i="2"/>
  <c r="L115" i="2"/>
  <c r="N115" i="2" s="1"/>
  <c r="E115" i="2"/>
  <c r="L114" i="2"/>
  <c r="N114" i="2" s="1"/>
  <c r="K114" i="2"/>
  <c r="E114" i="2"/>
  <c r="M113" i="2"/>
  <c r="G113" i="2"/>
  <c r="F113" i="2"/>
  <c r="E113" i="2"/>
  <c r="D113" i="2"/>
  <c r="C113" i="2"/>
  <c r="L112" i="2"/>
  <c r="K112" i="2"/>
  <c r="H112" i="2"/>
  <c r="E112" i="2"/>
  <c r="L111" i="2"/>
  <c r="N111" i="2" s="1"/>
  <c r="K111" i="2"/>
  <c r="H111" i="2"/>
  <c r="E111" i="2"/>
  <c r="L110" i="2"/>
  <c r="N110" i="2" s="1"/>
  <c r="H110" i="2"/>
  <c r="C110" i="2"/>
  <c r="L109" i="2"/>
  <c r="N109" i="2" s="1"/>
  <c r="H109" i="2"/>
  <c r="E109" i="2"/>
  <c r="M108" i="2"/>
  <c r="G108" i="2"/>
  <c r="F108" i="2"/>
  <c r="D108" i="2"/>
  <c r="L107" i="2"/>
  <c r="N107" i="2" s="1"/>
  <c r="K107" i="2"/>
  <c r="E107" i="2"/>
  <c r="L106" i="2"/>
  <c r="N106" i="2" s="1"/>
  <c r="E106" i="2"/>
  <c r="L105" i="2"/>
  <c r="N105" i="2" s="1"/>
  <c r="K105" i="2"/>
  <c r="E105" i="2"/>
  <c r="L104" i="2"/>
  <c r="N104" i="2" s="1"/>
  <c r="K104" i="2"/>
  <c r="L103" i="2"/>
  <c r="N103" i="2" s="1"/>
  <c r="K103" i="2"/>
  <c r="E103" i="2"/>
  <c r="L102" i="2"/>
  <c r="N102" i="2" s="1"/>
  <c r="K102" i="2"/>
  <c r="L101" i="2"/>
  <c r="E101" i="2"/>
  <c r="L100" i="2"/>
  <c r="N100" i="2" s="1"/>
  <c r="O100" i="2" s="1"/>
  <c r="K100" i="2"/>
  <c r="E100" i="2"/>
  <c r="L99" i="2"/>
  <c r="N99" i="2" s="1"/>
  <c r="E99" i="2"/>
  <c r="L98" i="2"/>
  <c r="N98" i="2" s="1"/>
  <c r="E98" i="2"/>
  <c r="M97" i="2"/>
  <c r="G97" i="2"/>
  <c r="F97" i="2"/>
  <c r="D97" i="2"/>
  <c r="C97" i="2"/>
  <c r="L96" i="2"/>
  <c r="H96" i="2"/>
  <c r="E96" i="2"/>
  <c r="M95" i="2"/>
  <c r="H95" i="2"/>
  <c r="G95" i="2"/>
  <c r="F95" i="2"/>
  <c r="D95" i="2"/>
  <c r="C95" i="2"/>
  <c r="E95" i="2" s="1"/>
  <c r="L94" i="2"/>
  <c r="N94" i="2" s="1"/>
  <c r="O94" i="2" s="1"/>
  <c r="K94" i="2"/>
  <c r="E94" i="2"/>
  <c r="L93" i="2"/>
  <c r="N93" i="2" s="1"/>
  <c r="H93" i="2"/>
  <c r="L92" i="2"/>
  <c r="N92" i="2" s="1"/>
  <c r="K92" i="2"/>
  <c r="L91" i="2"/>
  <c r="N91" i="2" s="1"/>
  <c r="L90" i="2"/>
  <c r="N90" i="2" s="1"/>
  <c r="K90" i="2"/>
  <c r="L89" i="2"/>
  <c r="N89" i="2" s="1"/>
  <c r="H89" i="2"/>
  <c r="E89" i="2"/>
  <c r="L88" i="2"/>
  <c r="N88" i="2" s="1"/>
  <c r="K88" i="2"/>
  <c r="H88" i="2"/>
  <c r="L87" i="2"/>
  <c r="N87" i="2" s="1"/>
  <c r="K87" i="2"/>
  <c r="H87" i="2"/>
  <c r="E87" i="2"/>
  <c r="L86" i="2"/>
  <c r="N86" i="2" s="1"/>
  <c r="K86" i="2"/>
  <c r="H86" i="2"/>
  <c r="L85" i="2"/>
  <c r="N85" i="2" s="1"/>
  <c r="H85" i="2"/>
  <c r="N84" i="2"/>
  <c r="L84" i="2"/>
  <c r="H84" i="2"/>
  <c r="E84" i="2"/>
  <c r="L83" i="2"/>
  <c r="N83" i="2" s="1"/>
  <c r="K83" i="2"/>
  <c r="L82" i="2"/>
  <c r="N82" i="2" s="1"/>
  <c r="K82" i="2"/>
  <c r="L81" i="2"/>
  <c r="N81" i="2" s="1"/>
  <c r="H81" i="2"/>
  <c r="E81" i="2"/>
  <c r="L80" i="2"/>
  <c r="N80" i="2" s="1"/>
  <c r="L79" i="2"/>
  <c r="N79" i="2" s="1"/>
  <c r="K79" i="2"/>
  <c r="H79" i="2"/>
  <c r="L78" i="2"/>
  <c r="N78" i="2" s="1"/>
  <c r="K78" i="2"/>
  <c r="E78" i="2"/>
  <c r="L77" i="2"/>
  <c r="N77" i="2" s="1"/>
  <c r="H77" i="2"/>
  <c r="L76" i="2"/>
  <c r="N76" i="2" s="1"/>
  <c r="H76" i="2"/>
  <c r="L75" i="2"/>
  <c r="N75" i="2" s="1"/>
  <c r="L74" i="2"/>
  <c r="N74" i="2" s="1"/>
  <c r="K74" i="2"/>
  <c r="H74" i="2"/>
  <c r="L73" i="2"/>
  <c r="N73" i="2" s="1"/>
  <c r="L72" i="2"/>
  <c r="N72" i="2" s="1"/>
  <c r="L71" i="2"/>
  <c r="N71" i="2" s="1"/>
  <c r="K71" i="2"/>
  <c r="H71" i="2"/>
  <c r="E71" i="2"/>
  <c r="L70" i="2"/>
  <c r="N70" i="2" s="1"/>
  <c r="E70" i="2"/>
  <c r="L69" i="2"/>
  <c r="N69" i="2" s="1"/>
  <c r="E69" i="2"/>
  <c r="L68" i="2"/>
  <c r="N68" i="2" s="1"/>
  <c r="E68" i="2"/>
  <c r="L67" i="2"/>
  <c r="N67" i="2" s="1"/>
  <c r="K67" i="2"/>
  <c r="H67" i="2"/>
  <c r="E67" i="2"/>
  <c r="L66" i="2"/>
  <c r="N66" i="2" s="1"/>
  <c r="H66" i="2"/>
  <c r="E66" i="2"/>
  <c r="L65" i="2"/>
  <c r="N65" i="2" s="1"/>
  <c r="H65" i="2"/>
  <c r="E65" i="2"/>
  <c r="N64" i="2"/>
  <c r="L64" i="2"/>
  <c r="H64" i="2"/>
  <c r="C64" i="2"/>
  <c r="I64" i="2" s="1"/>
  <c r="K64" i="2" s="1"/>
  <c r="L63" i="2"/>
  <c r="N63" i="2" s="1"/>
  <c r="K63" i="2"/>
  <c r="H63" i="2"/>
  <c r="L62" i="2"/>
  <c r="N62" i="2" s="1"/>
  <c r="E62" i="2"/>
  <c r="L61" i="2"/>
  <c r="N61" i="2" s="1"/>
  <c r="K61" i="2"/>
  <c r="E61" i="2"/>
  <c r="L60" i="2"/>
  <c r="N60" i="2" s="1"/>
  <c r="K60" i="2"/>
  <c r="E60" i="2"/>
  <c r="L59" i="2"/>
  <c r="N59" i="2" s="1"/>
  <c r="K59" i="2"/>
  <c r="L58" i="2"/>
  <c r="N58" i="2" s="1"/>
  <c r="L57" i="2"/>
  <c r="N57" i="2" s="1"/>
  <c r="L56" i="2"/>
  <c r="E56" i="2"/>
  <c r="L55" i="2"/>
  <c r="N55" i="2" s="1"/>
  <c r="K55" i="2"/>
  <c r="C55" i="2"/>
  <c r="I55" i="2" s="1"/>
  <c r="M54" i="2"/>
  <c r="G54" i="2"/>
  <c r="F54" i="2"/>
  <c r="D54" i="2"/>
  <c r="L53" i="2"/>
  <c r="N53" i="2" s="1"/>
  <c r="L52" i="2"/>
  <c r="N52" i="2" s="1"/>
  <c r="K52" i="2"/>
  <c r="E52" i="2"/>
  <c r="L51" i="2"/>
  <c r="N51" i="2" s="1"/>
  <c r="E51" i="2"/>
  <c r="L50" i="2"/>
  <c r="N50" i="2" s="1"/>
  <c r="E50" i="2"/>
  <c r="L49" i="2"/>
  <c r="N49" i="2" s="1"/>
  <c r="K49" i="2"/>
  <c r="E49" i="2"/>
  <c r="L48" i="2"/>
  <c r="N48" i="2" s="1"/>
  <c r="C48" i="2"/>
  <c r="L47" i="2"/>
  <c r="N47" i="2" s="1"/>
  <c r="K47" i="2"/>
  <c r="E47" i="2"/>
  <c r="L46" i="2"/>
  <c r="N46" i="2" s="1"/>
  <c r="K46" i="2"/>
  <c r="E46" i="2"/>
  <c r="L45" i="2"/>
  <c r="N45" i="2" s="1"/>
  <c r="K45" i="2"/>
  <c r="H45" i="2"/>
  <c r="E45" i="2"/>
  <c r="L44" i="2"/>
  <c r="N44" i="2" s="1"/>
  <c r="K44" i="2"/>
  <c r="H44" i="2"/>
  <c r="E44" i="2"/>
  <c r="L43" i="2"/>
  <c r="N43" i="2" s="1"/>
  <c r="K43" i="2"/>
  <c r="H43" i="2"/>
  <c r="L42" i="2"/>
  <c r="N42" i="2" s="1"/>
  <c r="H42" i="2"/>
  <c r="L41" i="2"/>
  <c r="N41" i="2" s="1"/>
  <c r="H41" i="2"/>
  <c r="L40" i="2"/>
  <c r="N40" i="2" s="1"/>
  <c r="O40" i="2" s="1"/>
  <c r="K40" i="2"/>
  <c r="H40" i="2"/>
  <c r="L39" i="2"/>
  <c r="N39" i="2" s="1"/>
  <c r="H39" i="2"/>
  <c r="L38" i="2"/>
  <c r="N38" i="2" s="1"/>
  <c r="O38" i="2" s="1"/>
  <c r="H38" i="2"/>
  <c r="E38" i="2"/>
  <c r="L37" i="2"/>
  <c r="N37" i="2" s="1"/>
  <c r="H37" i="2"/>
  <c r="L36" i="2"/>
  <c r="N36" i="2" s="1"/>
  <c r="K36" i="2"/>
  <c r="H36" i="2"/>
  <c r="L35" i="2"/>
  <c r="N35" i="2" s="1"/>
  <c r="K35" i="2"/>
  <c r="H35" i="2"/>
  <c r="L34" i="2"/>
  <c r="N34" i="2" s="1"/>
  <c r="K34" i="2"/>
  <c r="H34" i="2"/>
  <c r="E34" i="2"/>
  <c r="L33" i="2"/>
  <c r="N33" i="2" s="1"/>
  <c r="K33" i="2"/>
  <c r="H33" i="2"/>
  <c r="E33" i="2"/>
  <c r="L32" i="2"/>
  <c r="N32" i="2" s="1"/>
  <c r="K32" i="2"/>
  <c r="L31" i="2"/>
  <c r="N31" i="2" s="1"/>
  <c r="L30" i="2"/>
  <c r="N30" i="2" s="1"/>
  <c r="K30" i="2"/>
  <c r="E30" i="2"/>
  <c r="L29" i="2"/>
  <c r="N29" i="2" s="1"/>
  <c r="K29" i="2"/>
  <c r="H29" i="2"/>
  <c r="E29" i="2"/>
  <c r="L28" i="2"/>
  <c r="N28" i="2" s="1"/>
  <c r="K28" i="2"/>
  <c r="E28" i="2"/>
  <c r="L27" i="2"/>
  <c r="E27" i="2"/>
  <c r="L26" i="2"/>
  <c r="N26" i="2" s="1"/>
  <c r="H26" i="2"/>
  <c r="E26" i="2"/>
  <c r="M25" i="2"/>
  <c r="G25" i="2"/>
  <c r="F25" i="2"/>
  <c r="D25" i="2"/>
  <c r="L24" i="2"/>
  <c r="N24" i="2" s="1"/>
  <c r="K24" i="2"/>
  <c r="H24" i="2"/>
  <c r="E24" i="2"/>
  <c r="L23" i="2"/>
  <c r="K23" i="2"/>
  <c r="H23" i="2"/>
  <c r="E23" i="2"/>
  <c r="L22" i="2"/>
  <c r="N22" i="2" s="1"/>
  <c r="H22" i="2"/>
  <c r="E22" i="2"/>
  <c r="M21" i="2"/>
  <c r="G21" i="2"/>
  <c r="F21" i="2"/>
  <c r="D21" i="2"/>
  <c r="C21" i="2"/>
  <c r="L20" i="2"/>
  <c r="L19" i="2" s="1"/>
  <c r="H20" i="2"/>
  <c r="H19" i="2" s="1"/>
  <c r="E20" i="2"/>
  <c r="M19" i="2"/>
  <c r="G19" i="2"/>
  <c r="F19" i="2"/>
  <c r="E19" i="2"/>
  <c r="D19" i="2"/>
  <c r="C19" i="2"/>
  <c r="L18" i="2"/>
  <c r="N18" i="2" s="1"/>
  <c r="K18" i="2"/>
  <c r="H18" i="2"/>
  <c r="E18" i="2"/>
  <c r="L17" i="2"/>
  <c r="N17" i="2" s="1"/>
  <c r="K17" i="2"/>
  <c r="H17" i="2"/>
  <c r="E17" i="2"/>
  <c r="L16" i="2"/>
  <c r="N16" i="2" s="1"/>
  <c r="K16" i="2"/>
  <c r="H16" i="2"/>
  <c r="L15" i="2"/>
  <c r="N15" i="2" s="1"/>
  <c r="K15" i="2"/>
  <c r="E15" i="2"/>
  <c r="L14" i="2"/>
  <c r="N14" i="2" s="1"/>
  <c r="E14" i="2"/>
  <c r="N13" i="2"/>
  <c r="L13" i="2"/>
  <c r="H13" i="2"/>
  <c r="E13" i="2"/>
  <c r="L12" i="2"/>
  <c r="N12" i="2" s="1"/>
  <c r="K12" i="2"/>
  <c r="E12" i="2"/>
  <c r="L11" i="2"/>
  <c r="N11" i="2" s="1"/>
  <c r="K11" i="2"/>
  <c r="H11" i="2"/>
  <c r="E11" i="2"/>
  <c r="M10" i="2"/>
  <c r="G10" i="2"/>
  <c r="F10" i="2"/>
  <c r="D10" i="2"/>
  <c r="C10" i="2"/>
  <c r="E234" i="1"/>
  <c r="D234" i="1"/>
  <c r="C234" i="1"/>
  <c r="E233" i="1"/>
  <c r="D233" i="1"/>
  <c r="F233" i="1" s="1"/>
  <c r="C233" i="1"/>
  <c r="E232" i="1"/>
  <c r="D232" i="1"/>
  <c r="C232" i="1"/>
  <c r="E230" i="1"/>
  <c r="D230" i="1"/>
  <c r="C230" i="1"/>
  <c r="E229" i="1"/>
  <c r="D229" i="1"/>
  <c r="C229" i="1"/>
  <c r="E228" i="1"/>
  <c r="D228" i="1"/>
  <c r="F228" i="1" s="1"/>
  <c r="C228" i="1"/>
  <c r="E227" i="1"/>
  <c r="D227" i="1"/>
  <c r="C227" i="1"/>
  <c r="E226" i="1"/>
  <c r="G226" i="1" s="1"/>
  <c r="D226" i="1"/>
  <c r="C226" i="1"/>
  <c r="E225" i="1"/>
  <c r="D225" i="1"/>
  <c r="C225" i="1"/>
  <c r="E224" i="1"/>
  <c r="D224" i="1"/>
  <c r="C224" i="1"/>
  <c r="E223" i="1"/>
  <c r="D223" i="1"/>
  <c r="C223" i="1"/>
  <c r="E222" i="1"/>
  <c r="D222" i="1"/>
  <c r="C222" i="1"/>
  <c r="E221" i="1"/>
  <c r="D221" i="1"/>
  <c r="C221" i="1"/>
  <c r="E220" i="1"/>
  <c r="D220" i="1"/>
  <c r="F220" i="1" s="1"/>
  <c r="C220" i="1"/>
  <c r="E219" i="1"/>
  <c r="D219" i="1"/>
  <c r="C219" i="1"/>
  <c r="G219" i="1" s="1"/>
  <c r="E218" i="1"/>
  <c r="D218" i="1"/>
  <c r="C218" i="1"/>
  <c r="G212" i="1"/>
  <c r="F212" i="1"/>
  <c r="E211" i="1"/>
  <c r="D211" i="1"/>
  <c r="C211" i="1"/>
  <c r="C214" i="1" s="1"/>
  <c r="G209" i="1"/>
  <c r="G208" i="1"/>
  <c r="G207" i="1"/>
  <c r="F207" i="1"/>
  <c r="G206" i="1"/>
  <c r="F206" i="1"/>
  <c r="G205" i="1"/>
  <c r="F205" i="1"/>
  <c r="G204" i="1"/>
  <c r="F204" i="1"/>
  <c r="G203" i="1"/>
  <c r="F203" i="1"/>
  <c r="G202" i="1"/>
  <c r="F202" i="1"/>
  <c r="E201" i="1"/>
  <c r="G201" i="1" s="1"/>
  <c r="D201" i="1"/>
  <c r="F201" i="1" s="1"/>
  <c r="C201" i="1"/>
  <c r="F197" i="1"/>
  <c r="G196" i="1"/>
  <c r="F196" i="1"/>
  <c r="E195" i="1"/>
  <c r="D195" i="1"/>
  <c r="F195" i="1" s="1"/>
  <c r="C195" i="1"/>
  <c r="G190" i="1"/>
  <c r="F190" i="1"/>
  <c r="G189" i="1"/>
  <c r="F189" i="1"/>
  <c r="G188" i="1"/>
  <c r="F188" i="1"/>
  <c r="G187" i="1"/>
  <c r="F187" i="1"/>
  <c r="G186" i="1"/>
  <c r="F186" i="1"/>
  <c r="G185" i="1"/>
  <c r="F185" i="1"/>
  <c r="E184" i="1"/>
  <c r="D184" i="1"/>
  <c r="C184" i="1"/>
  <c r="G179" i="1"/>
  <c r="F179" i="1"/>
  <c r="E178" i="1"/>
  <c r="D178" i="1"/>
  <c r="C178" i="1"/>
  <c r="F176" i="1"/>
  <c r="F175" i="1"/>
  <c r="F174" i="1"/>
  <c r="G173" i="1"/>
  <c r="F173" i="1"/>
  <c r="G172" i="1"/>
  <c r="F172" i="1"/>
  <c r="G171" i="1"/>
  <c r="F171" i="1"/>
  <c r="F170" i="1"/>
  <c r="G169" i="1"/>
  <c r="F169" i="1"/>
  <c r="G168" i="1"/>
  <c r="F168" i="1"/>
  <c r="E167" i="1"/>
  <c r="D167" i="1"/>
  <c r="C167" i="1"/>
  <c r="F163" i="1"/>
  <c r="G162" i="1"/>
  <c r="F162" i="1"/>
  <c r="E161" i="1"/>
  <c r="G161" i="1" s="1"/>
  <c r="D161" i="1"/>
  <c r="C161" i="1"/>
  <c r="F157" i="1"/>
  <c r="G156" i="1"/>
  <c r="F156" i="1"/>
  <c r="G155" i="1"/>
  <c r="F155" i="1"/>
  <c r="G154" i="1"/>
  <c r="F154" i="1"/>
  <c r="G153" i="1"/>
  <c r="F153" i="1"/>
  <c r="G152" i="1"/>
  <c r="F152" i="1"/>
  <c r="G151" i="1"/>
  <c r="F151" i="1"/>
  <c r="E150" i="1"/>
  <c r="G150" i="1" s="1"/>
  <c r="D150" i="1"/>
  <c r="C150" i="1"/>
  <c r="F146" i="1"/>
  <c r="G145" i="1"/>
  <c r="F145" i="1"/>
  <c r="G144" i="1"/>
  <c r="F144" i="1"/>
  <c r="G143" i="1"/>
  <c r="F143" i="1"/>
  <c r="E142" i="1"/>
  <c r="D142" i="1"/>
  <c r="C142" i="1"/>
  <c r="F139" i="1"/>
  <c r="G137" i="1"/>
  <c r="F137" i="1"/>
  <c r="G136" i="1"/>
  <c r="F136" i="1"/>
  <c r="G135" i="1"/>
  <c r="F135" i="1"/>
  <c r="G134" i="1"/>
  <c r="F134" i="1"/>
  <c r="G133" i="1"/>
  <c r="F133" i="1"/>
  <c r="E132" i="1"/>
  <c r="G132" i="1" s="1"/>
  <c r="D132" i="1"/>
  <c r="C132" i="1"/>
  <c r="G128" i="1"/>
  <c r="F128" i="1"/>
  <c r="E127" i="1"/>
  <c r="D127" i="1"/>
  <c r="C127" i="1"/>
  <c r="G125" i="1"/>
  <c r="F125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F115" i="1"/>
  <c r="E115" i="1"/>
  <c r="D115" i="1"/>
  <c r="D129" i="1" s="1"/>
  <c r="C115" i="1"/>
  <c r="G111" i="1"/>
  <c r="G110" i="1"/>
  <c r="F110" i="1"/>
  <c r="E109" i="1"/>
  <c r="D109" i="1"/>
  <c r="C109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E99" i="1"/>
  <c r="D99" i="1"/>
  <c r="C99" i="1"/>
  <c r="F95" i="1"/>
  <c r="G94" i="1"/>
  <c r="F94" i="1"/>
  <c r="E93" i="1"/>
  <c r="G93" i="1" s="1"/>
  <c r="D93" i="1"/>
  <c r="C93" i="1"/>
  <c r="G92" i="1"/>
  <c r="F92" i="1"/>
  <c r="G89" i="1"/>
  <c r="F89" i="1"/>
  <c r="G87" i="1"/>
  <c r="F87" i="1"/>
  <c r="G86" i="1"/>
  <c r="F86" i="1"/>
  <c r="G85" i="1"/>
  <c r="F85" i="1"/>
  <c r="G84" i="1"/>
  <c r="F84" i="1"/>
  <c r="G83" i="1"/>
  <c r="F83" i="1"/>
  <c r="G82" i="1"/>
  <c r="F82" i="1"/>
  <c r="E81" i="1"/>
  <c r="D81" i="1"/>
  <c r="C81" i="1"/>
  <c r="F77" i="1"/>
  <c r="E76" i="1"/>
  <c r="G76" i="1" s="1"/>
  <c r="D75" i="1"/>
  <c r="C75" i="1"/>
  <c r="F73" i="1"/>
  <c r="G72" i="1"/>
  <c r="F72" i="1"/>
  <c r="G70" i="1"/>
  <c r="F70" i="1"/>
  <c r="G69" i="1"/>
  <c r="F69" i="1"/>
  <c r="G68" i="1"/>
  <c r="F68" i="1"/>
  <c r="G67" i="1"/>
  <c r="F67" i="1"/>
  <c r="G66" i="1"/>
  <c r="F66" i="1"/>
  <c r="G65" i="1"/>
  <c r="F65" i="1"/>
  <c r="E64" i="1"/>
  <c r="D64" i="1"/>
  <c r="C64" i="1"/>
  <c r="G60" i="1"/>
  <c r="F59" i="1"/>
  <c r="G58" i="1"/>
  <c r="F58" i="1"/>
  <c r="E57" i="1"/>
  <c r="D57" i="1"/>
  <c r="F57" i="1" s="1"/>
  <c r="C57" i="1"/>
  <c r="F55" i="1"/>
  <c r="G54" i="1"/>
  <c r="F54" i="1"/>
  <c r="F53" i="1"/>
  <c r="G52" i="1"/>
  <c r="F52" i="1"/>
  <c r="F51" i="1"/>
  <c r="G50" i="1"/>
  <c r="F50" i="1"/>
  <c r="G49" i="1"/>
  <c r="F49" i="1"/>
  <c r="G48" i="1"/>
  <c r="F48" i="1"/>
  <c r="G47" i="1"/>
  <c r="F47" i="1"/>
  <c r="E46" i="1"/>
  <c r="G46" i="1" s="1"/>
  <c r="D46" i="1"/>
  <c r="F46" i="1" s="1"/>
  <c r="C46" i="1"/>
  <c r="F42" i="1"/>
  <c r="G41" i="1"/>
  <c r="F41" i="1"/>
  <c r="E40" i="1"/>
  <c r="D40" i="1"/>
  <c r="D43" i="1" s="1"/>
  <c r="C40" i="1"/>
  <c r="G37" i="1"/>
  <c r="F37" i="1"/>
  <c r="F36" i="1"/>
  <c r="G35" i="1"/>
  <c r="F35" i="1"/>
  <c r="G34" i="1"/>
  <c r="F34" i="1"/>
  <c r="G33" i="1"/>
  <c r="F33" i="1"/>
  <c r="G32" i="1"/>
  <c r="F32" i="1"/>
  <c r="G31" i="1"/>
  <c r="F31" i="1"/>
  <c r="E30" i="1"/>
  <c r="D30" i="1"/>
  <c r="C30" i="1"/>
  <c r="F26" i="1"/>
  <c r="F25" i="1"/>
  <c r="F24" i="1"/>
  <c r="G23" i="1"/>
  <c r="F23" i="1"/>
  <c r="E22" i="1"/>
  <c r="D22" i="1"/>
  <c r="C22" i="1"/>
  <c r="F20" i="1"/>
  <c r="G19" i="1"/>
  <c r="F19" i="1"/>
  <c r="G18" i="1"/>
  <c r="F18" i="1"/>
  <c r="G17" i="1"/>
  <c r="F17" i="1"/>
  <c r="G16" i="1"/>
  <c r="F16" i="1"/>
  <c r="G15" i="1"/>
  <c r="F15" i="1"/>
  <c r="G14" i="1"/>
  <c r="G13" i="1"/>
  <c r="F13" i="1"/>
  <c r="G12" i="1"/>
  <c r="F12" i="1"/>
  <c r="G11" i="1"/>
  <c r="F11" i="1"/>
  <c r="G10" i="1"/>
  <c r="F10" i="1"/>
  <c r="G9" i="1"/>
  <c r="F9" i="1"/>
  <c r="E8" i="1"/>
  <c r="D8" i="1"/>
  <c r="F8" i="1" s="1"/>
  <c r="C8" i="1"/>
  <c r="H117" i="2" l="1"/>
  <c r="E48" i="2"/>
  <c r="I48" i="2"/>
  <c r="K48" i="2" s="1"/>
  <c r="C25" i="2"/>
  <c r="O65" i="2"/>
  <c r="O106" i="2"/>
  <c r="I117" i="2"/>
  <c r="I97" i="2"/>
  <c r="K98" i="2"/>
  <c r="O98" i="2" s="1"/>
  <c r="I54" i="2"/>
  <c r="J138" i="2"/>
  <c r="J141" i="2" s="1"/>
  <c r="O17" i="2"/>
  <c r="H25" i="2"/>
  <c r="O26" i="2"/>
  <c r="O45" i="2"/>
  <c r="E64" i="2"/>
  <c r="O88" i="2"/>
  <c r="O125" i="2"/>
  <c r="K135" i="2"/>
  <c r="K134" i="2" s="1"/>
  <c r="I126" i="2"/>
  <c r="K127" i="2"/>
  <c r="I113" i="2"/>
  <c r="I108" i="2"/>
  <c r="K109" i="2"/>
  <c r="I10" i="2"/>
  <c r="O24" i="2"/>
  <c r="C54" i="2"/>
  <c r="E54" i="2" s="1"/>
  <c r="O78" i="2"/>
  <c r="O87" i="2"/>
  <c r="O90" i="2"/>
  <c r="O92" i="2"/>
  <c r="H108" i="2"/>
  <c r="L113" i="2"/>
  <c r="L132" i="2"/>
  <c r="N133" i="2"/>
  <c r="K96" i="2"/>
  <c r="K95" i="2" s="1"/>
  <c r="I95" i="2"/>
  <c r="O33" i="2"/>
  <c r="O47" i="2"/>
  <c r="O60" i="2"/>
  <c r="L117" i="2"/>
  <c r="I25" i="2"/>
  <c r="K26" i="2"/>
  <c r="O35" i="2"/>
  <c r="O43" i="2"/>
  <c r="O48" i="2"/>
  <c r="O70" i="2"/>
  <c r="O107" i="2"/>
  <c r="O111" i="2"/>
  <c r="L108" i="2"/>
  <c r="O123" i="2"/>
  <c r="H126" i="2"/>
  <c r="N134" i="2"/>
  <c r="H10" i="2"/>
  <c r="K10" i="2"/>
  <c r="O12" i="2"/>
  <c r="E21" i="2"/>
  <c r="O34" i="2"/>
  <c r="O51" i="2"/>
  <c r="E55" i="2"/>
  <c r="O69" i="2"/>
  <c r="O81" i="2"/>
  <c r="O91" i="2"/>
  <c r="E126" i="2"/>
  <c r="E130" i="2"/>
  <c r="L130" i="2"/>
  <c r="O15" i="2"/>
  <c r="N20" i="2"/>
  <c r="N19" i="2" s="1"/>
  <c r="E25" i="2"/>
  <c r="O76" i="2"/>
  <c r="E97" i="2"/>
  <c r="N112" i="2"/>
  <c r="O112" i="2" s="1"/>
  <c r="N118" i="2"/>
  <c r="N117" i="2" s="1"/>
  <c r="O14" i="2"/>
  <c r="O18" i="2"/>
  <c r="O44" i="2"/>
  <c r="O53" i="2"/>
  <c r="O74" i="2"/>
  <c r="O77" i="2"/>
  <c r="O85" i="2"/>
  <c r="O89" i="2"/>
  <c r="E117" i="2"/>
  <c r="O129" i="2"/>
  <c r="F138" i="2"/>
  <c r="O28" i="2"/>
  <c r="O66" i="2"/>
  <c r="O71" i="2"/>
  <c r="O103" i="2"/>
  <c r="M138" i="2"/>
  <c r="M141" i="2" s="1"/>
  <c r="O42" i="2"/>
  <c r="H54" i="2"/>
  <c r="O62" i="2"/>
  <c r="O68" i="2"/>
  <c r="O13" i="2"/>
  <c r="O16" i="2"/>
  <c r="O52" i="2"/>
  <c r="O63" i="2"/>
  <c r="O84" i="2"/>
  <c r="O93" i="2"/>
  <c r="O124" i="2"/>
  <c r="K20" i="2"/>
  <c r="K22" i="2"/>
  <c r="N23" i="2"/>
  <c r="L21" i="2"/>
  <c r="O30" i="2"/>
  <c r="O36" i="2"/>
  <c r="K54" i="2"/>
  <c r="O61" i="2"/>
  <c r="K113" i="2"/>
  <c r="O121" i="2"/>
  <c r="L25" i="2"/>
  <c r="N27" i="2"/>
  <c r="N96" i="2"/>
  <c r="L95" i="2"/>
  <c r="N101" i="2"/>
  <c r="L97" i="2"/>
  <c r="C108" i="2"/>
  <c r="E108" i="2" s="1"/>
  <c r="E110" i="2"/>
  <c r="K122" i="2"/>
  <c r="O122" i="2" s="1"/>
  <c r="E10" i="2"/>
  <c r="H21" i="2"/>
  <c r="K25" i="2"/>
  <c r="O37" i="2"/>
  <c r="O41" i="2"/>
  <c r="O55" i="2"/>
  <c r="L54" i="2"/>
  <c r="N56" i="2"/>
  <c r="O56" i="2" s="1"/>
  <c r="O67" i="2"/>
  <c r="O115" i="2"/>
  <c r="O127" i="2"/>
  <c r="N126" i="2"/>
  <c r="N132" i="2"/>
  <c r="O132" i="2" s="1"/>
  <c r="O133" i="2"/>
  <c r="O11" i="2"/>
  <c r="N10" i="2"/>
  <c r="O10" i="2" s="1"/>
  <c r="G138" i="2"/>
  <c r="L10" i="2"/>
  <c r="O29" i="2"/>
  <c r="O49" i="2"/>
  <c r="O109" i="2"/>
  <c r="N108" i="2"/>
  <c r="O118" i="2"/>
  <c r="K128" i="2"/>
  <c r="O128" i="2" s="1"/>
  <c r="O131" i="2"/>
  <c r="N130" i="2"/>
  <c r="O130" i="2" s="1"/>
  <c r="D138" i="2"/>
  <c r="K115" i="2"/>
  <c r="N116" i="2"/>
  <c r="O116" i="2" s="1"/>
  <c r="L126" i="2"/>
  <c r="O39" i="2"/>
  <c r="O46" i="2"/>
  <c r="O64" i="2"/>
  <c r="K97" i="2"/>
  <c r="O99" i="2"/>
  <c r="O105" i="2"/>
  <c r="O114" i="2"/>
  <c r="L134" i="2"/>
  <c r="D112" i="1"/>
  <c r="F225" i="1"/>
  <c r="C231" i="1"/>
  <c r="G22" i="1"/>
  <c r="G64" i="1"/>
  <c r="C78" i="1"/>
  <c r="C164" i="1"/>
  <c r="G211" i="1"/>
  <c r="G228" i="1"/>
  <c r="C96" i="1"/>
  <c r="D96" i="1"/>
  <c r="F132" i="1"/>
  <c r="F150" i="1"/>
  <c r="F222" i="1"/>
  <c r="E27" i="1"/>
  <c r="E43" i="1"/>
  <c r="D147" i="1"/>
  <c r="D164" i="1"/>
  <c r="E61" i="1"/>
  <c r="C129" i="1"/>
  <c r="E147" i="1"/>
  <c r="F147" i="1" s="1"/>
  <c r="C181" i="1"/>
  <c r="D198" i="1"/>
  <c r="E214" i="1"/>
  <c r="G214" i="1" s="1"/>
  <c r="D217" i="1"/>
  <c r="G223" i="1"/>
  <c r="F227" i="1"/>
  <c r="C27" i="1"/>
  <c r="G27" i="1" s="1"/>
  <c r="G30" i="1"/>
  <c r="G115" i="1"/>
  <c r="D181" i="1"/>
  <c r="E198" i="1"/>
  <c r="F198" i="1" s="1"/>
  <c r="G218" i="1"/>
  <c r="G220" i="1"/>
  <c r="F229" i="1"/>
  <c r="G8" i="1"/>
  <c r="D27" i="1"/>
  <c r="F40" i="1"/>
  <c r="C61" i="1"/>
  <c r="F64" i="1"/>
  <c r="C147" i="1"/>
  <c r="G147" i="1" s="1"/>
  <c r="F142" i="1"/>
  <c r="F167" i="1"/>
  <c r="F211" i="1"/>
  <c r="E217" i="1"/>
  <c r="F217" i="1" s="1"/>
  <c r="F219" i="1"/>
  <c r="F221" i="1"/>
  <c r="G222" i="1"/>
  <c r="F224" i="1"/>
  <c r="F226" i="1"/>
  <c r="F232" i="1"/>
  <c r="F234" i="1"/>
  <c r="E112" i="1"/>
  <c r="F109" i="1"/>
  <c r="G167" i="1"/>
  <c r="F184" i="1"/>
  <c r="D61" i="1"/>
  <c r="F76" i="1"/>
  <c r="E75" i="1"/>
  <c r="G109" i="1"/>
  <c r="E129" i="1"/>
  <c r="F127" i="1"/>
  <c r="E181" i="1"/>
  <c r="G184" i="1"/>
  <c r="D78" i="1"/>
  <c r="F81" i="1"/>
  <c r="F99" i="1"/>
  <c r="G178" i="1"/>
  <c r="F22" i="1"/>
  <c r="C43" i="1"/>
  <c r="F161" i="1"/>
  <c r="D214" i="1"/>
  <c r="F214" i="1" s="1"/>
  <c r="C217" i="1"/>
  <c r="C235" i="1" s="1"/>
  <c r="F30" i="1"/>
  <c r="G61" i="1"/>
  <c r="G81" i="1"/>
  <c r="F93" i="1"/>
  <c r="E96" i="1"/>
  <c r="G99" i="1"/>
  <c r="C112" i="1"/>
  <c r="G127" i="1"/>
  <c r="E164" i="1"/>
  <c r="F178" i="1"/>
  <c r="C198" i="1"/>
  <c r="G198" i="1" s="1"/>
  <c r="F218" i="1"/>
  <c r="G221" i="1"/>
  <c r="G225" i="1"/>
  <c r="G227" i="1"/>
  <c r="D231" i="1"/>
  <c r="G232" i="1"/>
  <c r="G40" i="1"/>
  <c r="G57" i="1"/>
  <c r="G224" i="1"/>
  <c r="E231" i="1"/>
  <c r="G142" i="1"/>
  <c r="G195" i="1"/>
  <c r="N113" i="2" l="1"/>
  <c r="O113" i="2" s="1"/>
  <c r="N54" i="2"/>
  <c r="O54" i="2" s="1"/>
  <c r="K110" i="2"/>
  <c r="O96" i="2"/>
  <c r="N95" i="2"/>
  <c r="O95" i="2" s="1"/>
  <c r="O23" i="2"/>
  <c r="N21" i="2"/>
  <c r="O27" i="2"/>
  <c r="N25" i="2"/>
  <c r="O25" i="2" s="1"/>
  <c r="K21" i="2"/>
  <c r="O22" i="2"/>
  <c r="O101" i="2"/>
  <c r="N97" i="2"/>
  <c r="O20" i="2"/>
  <c r="K19" i="2"/>
  <c r="O19" i="2" s="1"/>
  <c r="H138" i="2"/>
  <c r="K117" i="2"/>
  <c r="O117" i="2" s="1"/>
  <c r="K126" i="2"/>
  <c r="O126" i="2" s="1"/>
  <c r="C138" i="2"/>
  <c r="D235" i="1"/>
  <c r="F27" i="1"/>
  <c r="G217" i="1"/>
  <c r="F43" i="1"/>
  <c r="G43" i="1"/>
  <c r="F61" i="1"/>
  <c r="G75" i="1"/>
  <c r="E78" i="1"/>
  <c r="F75" i="1"/>
  <c r="G164" i="1"/>
  <c r="F164" i="1"/>
  <c r="G96" i="1"/>
  <c r="F96" i="1"/>
  <c r="F129" i="1"/>
  <c r="G129" i="1"/>
  <c r="F112" i="1"/>
  <c r="G112" i="1"/>
  <c r="E235" i="1"/>
  <c r="G231" i="1"/>
  <c r="F231" i="1"/>
  <c r="G181" i="1"/>
  <c r="F181" i="1"/>
  <c r="O21" i="2" l="1"/>
  <c r="E138" i="2"/>
  <c r="O97" i="2"/>
  <c r="N138" i="2"/>
  <c r="K108" i="2"/>
  <c r="O108" i="2" s="1"/>
  <c r="O110" i="2"/>
  <c r="G235" i="1"/>
  <c r="F235" i="1"/>
  <c r="G78" i="1"/>
  <c r="F78" i="1"/>
  <c r="K138" i="2" l="1"/>
  <c r="O138" i="2" l="1"/>
</calcChain>
</file>

<file path=xl/sharedStrings.xml><?xml version="1.0" encoding="utf-8"?>
<sst xmlns="http://schemas.openxmlformats.org/spreadsheetml/2006/main" count="689" uniqueCount="264">
  <si>
    <t>Отчет об исполнении консолидированного бюджета Октябрьского района по состоянию на 01.11.2020</t>
  </si>
  <si>
    <t>(тыс.руб.)</t>
  </si>
  <si>
    <t xml:space="preserve"> </t>
  </si>
  <si>
    <t>Первонач. план на 2020 год</t>
  </si>
  <si>
    <t>Уточн. план на 2020 год</t>
  </si>
  <si>
    <t>Исполнение на 01.11.2020</t>
  </si>
  <si>
    <t xml:space="preserve">% исп-ия к уточн. плану на 2020 год </t>
  </si>
  <si>
    <t xml:space="preserve">% исп-ия к первонач. плану на 2020 год </t>
  </si>
  <si>
    <t>КБК</t>
  </si>
  <si>
    <t>Наименование дохода</t>
  </si>
  <si>
    <t>Октябрьский район</t>
  </si>
  <si>
    <t>00010000000000000000</t>
  </si>
  <si>
    <t>НАЛОГОВЫЕ И НЕНАЛОГОВЫЕ ДОХОДЫ</t>
  </si>
  <si>
    <t>00010100000000000000</t>
  </si>
  <si>
    <t xml:space="preserve">Налоги на прибыль, доходы </t>
  </si>
  <si>
    <t>00010302000010000110</t>
  </si>
  <si>
    <t>Акцизы по подакцизным товарам (продукции), производимым на территории Российской Федерации</t>
  </si>
  <si>
    <t>00010500000000000000</t>
  </si>
  <si>
    <t>Налоги на совокупный доход</t>
  </si>
  <si>
    <t>00010600000000000000</t>
  </si>
  <si>
    <t>Налоги  на  имущество</t>
  </si>
  <si>
    <t>00010800000000000000</t>
  </si>
  <si>
    <t>Государственная пошлина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</si>
  <si>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</si>
  <si>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</si>
  <si>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</si>
  <si>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Доходы от использования имущества , находящегося  в государственной и муниципальной собственности</t>
  </si>
  <si>
    <t>00011200000000000000</t>
  </si>
  <si>
    <t>Платежи при пользовании  природными  ресурсами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</si>
  <si>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</si>
  <si>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</si>
  <si>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</si>
  <si>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</si>
  <si>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00011500000000000000</t>
  </si>
  <si>
    <t>Административные платежи и сборы</t>
  </si>
  <si>
    <t>00011600000000000000</t>
  </si>
  <si>
    <t>Штрафы, санкции, возмещение  ущерба</t>
  </si>
  <si>
    <t>00011700000000000000</t>
  </si>
  <si>
    <t>Прочие неналоговые доходы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</si>
  <si>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</si>
  <si>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</si>
  <si>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</si>
  <si>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</si>
  <si>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00020700000000000000</t>
  </si>
  <si>
    <t>Прочие безвозмездные поступления</t>
  </si>
  <si>
    <t>00021800000000000000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</si>
  <si>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</si>
  <si>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</si>
  <si>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</si>
  <si>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</si>
  <si>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</si>
  <si>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</si>
  <si>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</si>
  <si>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</si>
  <si>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00011900000000000000</t>
  </si>
  <si>
    <t>Возврат остатков субсидий и субвенций прошлых лет</t>
  </si>
  <si>
    <t>сельское поселение Каменное</t>
  </si>
  <si>
    <t>00020700000000000180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</si>
  <si>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</si>
  <si>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</si>
  <si>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</si>
  <si>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</si>
  <si>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</si>
  <si>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</si>
  <si>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</si>
  <si>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Отчет  об  исполнении  консолидированного  бюджета  района  по  расходам на 1 ноября 2020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</si>
  <si>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</si>
  <si>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</si>
  <si>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</si>
  <si>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</si>
  <si>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</si>
  <si>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</si>
  <si>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01.11.2020</t>
  </si>
  <si>
    <t>% исполнения</t>
  </si>
  <si>
    <r>
      <t xml:space="preserve">план                </t>
    </r>
    <r>
      <rPr>
        <b/>
        <i/>
        <sz val="12"/>
        <rFont val="Times New Roman"/>
        <family val="1"/>
        <charset val="204"/>
      </rPr>
      <t xml:space="preserve"> итого</t>
    </r>
    <r>
      <rPr>
        <b/>
        <i/>
        <sz val="11"/>
        <rFont val="Times New Roman"/>
        <family val="1"/>
        <charset val="204"/>
      </rPr>
      <t xml:space="preserve"> </t>
    </r>
  </si>
  <si>
    <t>суммы подлежащие исключению</t>
  </si>
  <si>
    <r>
      <t xml:space="preserve">исполнение               </t>
    </r>
    <r>
      <rPr>
        <i/>
        <sz val="12"/>
        <rFont val="Times New Roman"/>
        <family val="1"/>
        <charset val="204"/>
      </rPr>
      <t xml:space="preserve"> итого</t>
    </r>
    <r>
      <rPr>
        <i/>
        <sz val="11"/>
        <rFont val="Times New Roman"/>
        <family val="1"/>
        <charset val="204"/>
      </rPr>
      <t xml:space="preserve"> </t>
    </r>
  </si>
  <si>
    <t>исполнения на 01.11.2020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</si>
  <si>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</si>
  <si>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</si>
  <si>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</si>
  <si>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</si>
  <si>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</si>
  <si>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</si>
  <si>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</si>
  <si>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</si>
  <si>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</si>
  <si>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</si>
  <si>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</si>
  <si>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</si>
  <si>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</si>
  <si>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</si>
  <si>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</si>
  <si>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</si>
  <si>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</si>
  <si>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</si>
  <si>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</si>
  <si>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</si>
  <si>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</si>
  <si>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</si>
  <si>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</si>
  <si>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</si>
  <si>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</si>
  <si>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</si>
  <si>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</si>
  <si>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</si>
  <si>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</si>
  <si>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</si>
  <si>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</si>
  <si>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</si>
  <si>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</si>
  <si>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</si>
  <si>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</si>
  <si>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</si>
  <si>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</si>
  <si>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</si>
  <si>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</si>
  <si>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(1140199990 - район, 4030061100 -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</si>
  <si>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</si>
  <si>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</si>
  <si>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район" (11101S2390)</t>
  </si>
  <si>
    <t>Муниципальная  программа" Развитие транспортной  системы муниципального  образования Октябрьский  район"  (1110182390) окружные средства</t>
  </si>
  <si>
    <t>Содержание автомобильных дорог общего пользования (1110199990, 1150182730, 11501S2730)  (дорожный фонд)</t>
  </si>
  <si>
    <t>Основное мероприятие "Внедрение автоматизированных и роботизированных технологий организации дорожного движения и контроля за собдюдением правил дорожного движения". (1150199999)</t>
  </si>
  <si>
    <t>Основное мероприятие "Содержание автомобильных дорог" (0400299990)</t>
  </si>
  <si>
    <t>Основное мероприятие "Капитальный ремонт и ремонт автомобильных дорог местного значения городское поселение Талинка" (0400199990)</t>
  </si>
  <si>
    <t>Основное мероприятие "Реализация мероприятий в рамках дорожной деятельности" (0110199990)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</si>
  <si>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район" (1500299990)</t>
  </si>
  <si>
    <t>Основное мероприятие "Создание условий для деятельности народных дружин" (0100299990)</t>
  </si>
  <si>
    <t>Основное мероприятие "Приобретение дорожных знаков и краски для разметки" (0100399990)</t>
  </si>
  <si>
    <t>Основное мероприятие "Закупка товаров, работ и услуг для обеспечения  государственных (муниципальных) нужд" (0100199990)</t>
  </si>
  <si>
    <t>Расходы на реализацию мероприятий (2560199990, 2570199990)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</si>
  <si>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</si>
  <si>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</si>
  <si>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</si>
  <si>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</si>
  <si>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Реализация мероприятий муниципальной  программы "Управление  муниципальной  собственностью Октябрьского района" земля (1800299990)</t>
  </si>
  <si>
    <t>Расходы на стимулирование развития жилищного строительства (0910282671, 09102S2671)</t>
  </si>
  <si>
    <t>Реализация мероприятий муниципальной программы "Поддержка малого и среднего предпринимательства в Октябрьском районе" (0800299990, 080I8S2380, 0810199990) местный бюджет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</si>
  <si>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районе" (081I882380, 082I482380, 082I4S2380) окружной бюджет</t>
  </si>
  <si>
    <t>Осуществление полномочий по государственному управлению охраной труда (1910184120) тс. 01.30.39</t>
  </si>
  <si>
    <t xml:space="preserve">Реализация мероприятий муниципальной программы "Финансовая поддержка субъектов малого и среднего предпринимательства в Октябрьском районе" (0820199990) </t>
  </si>
  <si>
    <t xml:space="preserve">Реализация мероприятий муниципальной программы "Расходы на поддержку  малого и среднего предпринимательства в Октябрьском районе" (081I8S2380, 0820182380, 08201S2380) </t>
  </si>
  <si>
    <t>Осуществление полномочий по государственному управлению охраной труда (1910199990) местный бюджет</t>
  </si>
  <si>
    <t>Реализация мероприятий в рамках непрограммного направления деятельности (4030099990)</t>
  </si>
  <si>
    <t>05</t>
  </si>
  <si>
    <t>Жилищно-коммунальное хозяйство</t>
  </si>
  <si>
    <t>0501</t>
  </si>
  <si>
    <t>Развитие жилищной сферы в муниципальном образовании Октябрьский район" (0910182661, 0910199990, 09101S2661, 091F382661, 091F3S2661, 0910342110) 01.40.04, 01.02.00, 01.00.00</t>
  </si>
  <si>
    <t xml:space="preserve"> "Управление и распоряжение  муниципальным  имуществом муниципального  образования Октябрьский  район" (1800199990)</t>
  </si>
  <si>
    <t>Укрепление материально-технической базы объектов муниципальной собственности (1800742110)</t>
  </si>
  <si>
    <t>Строительство и реконструкция  объектов  муниципальной  собственности (0910342110)</t>
  </si>
  <si>
    <t>Основное мероприятие "Реализация мероприятий обеспечения качественными коммунальными услугами" (1010199990)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</si>
  <si>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бюджета автономного округа (091F367484)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</si>
  <si>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местного бюджета  (091F36748S)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</si>
  <si>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поступивших от гос.корпорации - Фонда содействия реформированию ЖКХ. (091F367483)</t>
  </si>
  <si>
    <t>Основное мероприятие "Повышение эффективности, качества и надежности поставки коммунальных ресурсов (0240199990)</t>
  </si>
  <si>
    <t>Капитальный ремонт жилого фонда 1030142120, 1030199990 (4060099990, 40600S2420,  40600S2430 средства поселений)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</si>
  <si>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</si>
  <si>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на теплоснабжение, водоснабжение, водоотведение, услуги бани) (1020161100 т.с 01.00) местный бюджет</t>
  </si>
  <si>
    <t xml:space="preserve"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(расходы на финансовое обеспечение затрат в целях оплаты задолженности организаций коммунального компдлекса за потребление топливо-энергетические ресурсы перед гарантирующими поставщиками) 1020185150 т.с. 01.51.22 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</si>
  <si>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в городских поселениях Талинка, Октябрьское) (1020161100 т.с. 01.04)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</si>
  <si>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</si>
  <si>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(электроснабжение) (1020182240) окружной бюджет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</si>
  <si>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 в рамках  подпрограммы "Обеспечение  равных  прав потребителей на получение  энергетических  ресурсов" муниципальной  программы "Жилищно-коммунальный комплекс и городская среда в муниципальном образовании Октябрьский район"  (1020184230)</t>
  </si>
  <si>
    <t>Иные  межбюджетные трансферты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 муниципальной  программы "Жилищно-коммунальный комплекс и городская среда в муниципальном образовании Октябрьский район" ОЗП (1010182190, 1010182591, 1010199990, 10101S2190, 10101S2591)</t>
  </si>
  <si>
    <t>Основное мероприятие "Реализация мероприятий обеспечения качественными коммунальными услугами". Расходы на реализацию полномочий в сфере ЖКХ (1010182591, 10101S2591)</t>
  </si>
  <si>
    <t>Повышение эффективности, качества и надежности поставки коммунальных ресурсов (2110199990)</t>
  </si>
  <si>
    <t>Основное мероприятие "Реализация мероприятий обеспечения качественными коммунальными услугами". Реализация мероприятий (0210199990)</t>
  </si>
  <si>
    <t>Основное мероприятие "Реализация мероприятий обеспечения качественными коммунальными услугами".Подпрограмма "Формирование комфортной городской среды" (1050199990)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</si>
  <si>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(40600221400, 4060021410, 4060061100</t>
  </si>
  <si>
    <t>Подготовка к зиме (4060099990)</t>
  </si>
  <si>
    <t>Строительство и реконструкция  объектов  муниципальной  собственности (1010142110)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</si>
  <si>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(4110089020)</t>
  </si>
  <si>
    <t>0503</t>
  </si>
  <si>
    <t>Реализация  мероприятий  муниципальной  программы "Снижение рисков и смягчение последствий чрезвычайных ситуаций природного и техногенного характера на территории Октябрьского  района" (140019990)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</si>
  <si>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район" (1500199990)</t>
  </si>
  <si>
    <t>Иные межбюджетные трансферты на финансирование наказов избирателей депутатам Думы ХМАО-Югры  (4120085160)</t>
  </si>
  <si>
    <t>"Улучшение экологической ситуации на территории Октябрьского района" строительство и реконструкция объектов муниципальной собственности (0600242110)</t>
  </si>
  <si>
    <t>"Улучшение экологической ситуации на территории Октябрьского района"  утилизация  отходов на территории муниципального образования Октябрьский район (0600299990)</t>
  </si>
  <si>
    <t xml:space="preserve">Реализация мероприятий муниципальной программы "Развитие гражданских инициатив" (2200289010) </t>
  </si>
  <si>
    <t>"Улучшение экологической ситуации на территории Октябрьского района"  за счет средств резервного фонда Правительства Ханты-Мансийского автономного округа -Югры(0600285150)</t>
  </si>
  <si>
    <t>Основное мероприятие "Увеличение количества благоустроенных дворовых территорий и мест общего пользования" (1050199990)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</si>
  <si>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</si>
  <si>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(105F255550)</t>
  </si>
  <si>
    <t>Расходы на капитальный ремонт муниципального жилищного фонда (10501S2600, 105F282600)</t>
  </si>
  <si>
    <t>Расходы на благоустройство территорий муниципальных образований (105F2S2600)</t>
  </si>
  <si>
    <t>Увеличение количества благоустроенных дворовых территорий и мест общего пользования (1050199990)</t>
  </si>
  <si>
    <t>Внешнее благоустройство 1060199990 (4060099990)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</si>
  <si>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</si>
  <si>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</si>
  <si>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</si>
  <si>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</si>
  <si>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</si>
  <si>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</si>
  <si>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</si>
  <si>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</si>
  <si>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</si>
  <si>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</si>
  <si>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(0140482030, 01404S2030) 01.40.18 и местн.</t>
  </si>
  <si>
    <t>0702</t>
  </si>
  <si>
    <t>Общее образование</t>
  </si>
  <si>
    <t>Бесплатное питание (0140284030)</t>
  </si>
  <si>
    <t>Расходы на строительство и реконструкцию дошкольных образовательных и общеобразовательных организаций, осуществляющих образовательную деятельность по образовательным программам дошкольного образования (014Р282700, 014Р2S2700)</t>
  </si>
  <si>
    <t>Муниципальная программа  "Развитие образоания в муниципальном образовании Октябрьский район" Расходы на создание в общеобразовательных организациях, расположенных в сельской местности, условий для занятий физ культурой и спортом. (014E250970)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</si>
  <si>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(0140482030) 01.40.18 и местн. 01404S2030</t>
  </si>
  <si>
    <t>0703</t>
  </si>
  <si>
    <t>Дополнительное образование детей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</si>
  <si>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</si>
  <si>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</si>
  <si>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</si>
  <si>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</si>
  <si>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</si>
  <si>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</si>
  <si>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</si>
  <si>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</si>
  <si>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Подпрограмма "Библиотечное дело" (0310182520, 03101S2520)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</si>
  <si>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</si>
  <si>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</si>
  <si>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</si>
  <si>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</si>
  <si>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</si>
  <si>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</si>
  <si>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0907</t>
  </si>
  <si>
    <t>Дотация по обеспечению  санитарно-эпидемиологической безопасности при подготовке к проведению общероссийского голосования (140W058530)</t>
  </si>
  <si>
    <t>0909</t>
  </si>
  <si>
    <t>Бюджетные инвестиции в объекты капитального строительства государственной собственности субъектов РФ (1800542110)</t>
  </si>
  <si>
    <t>Расходы на организацию мероприятий по проведению дезинсекции и дератизации (1800684280)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</si>
  <si>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</si>
  <si>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</si>
  <si>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 (09202D1340 01.30.15) 0920251340</t>
  </si>
  <si>
    <t>1003</t>
  </si>
  <si>
    <t>Субсидии на софинансирование мероприятий подпрограммы "Обеспечение жильем молодых семей"  за счет средств бюджета автономного округа (0920251760)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</si>
  <si>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</si>
  <si>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</si>
  <si>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</si>
  <si>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Югры" за счет средств автономного округа (1310184310)</t>
  </si>
  <si>
    <t>Обеспечение жильем молодых семей (09201L4970) 01.40.02, 01.02.00, 01.41.04,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</si>
  <si>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</si>
  <si>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</si>
  <si>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</si>
  <si>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</si>
  <si>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1103</t>
  </si>
  <si>
    <t>Спорт высших достижений</t>
  </si>
  <si>
    <t>Средства массовой информации</t>
  </si>
  <si>
    <t>1202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</si>
  <si>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</si>
  <si>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</si>
  <si>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</si>
  <si>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</si>
  <si>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</si>
  <si>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</si>
  <si>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</si>
  <si>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</si>
  <si>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</si>
  <si>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</si>
  <si>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</si>
  <si>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</si>
  <si>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Мальгин С.В.</t>
  </si>
  <si>
    <t>Заведующий бюджетным отделом</t>
  </si>
  <si>
    <t>Заворотынская Н.А.</t>
  </si>
  <si>
    <t>Заведующий отделом  доходов</t>
  </si>
  <si>
    <t>Мартюшова О.Г.</t>
  </si>
  <si>
    <t xml:space="preserve">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</si>
</sst>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₽&quot;_-;\-* #,##0.00\ &quot;₽&quot;_-;_-* &quot;-&quot;??\ &quot;₽&quot;_-;_-@_-"/>
    <numFmt numFmtId="164" formatCode="#,##0.0"/>
    <numFmt numFmtId="166" formatCode="0.0"/>
    <numFmt numFmtId="167" formatCode="_-* #,##0.0_р_._-;\-* #,##0.0_р_._-;_-* &quot;-&quot;?_р_._-;_-@_-"/>
    <numFmt numFmtId="168" formatCode="#,##0.00_ ;\-#,##0.00\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charset val="204"/>
    </font>
    <font>
      <b/>
      <sz val="9"/>
      <name val="Arial"/>
      <family val="2"/>
    </font>
    <font>
      <sz val="9"/>
      <name val="Arial Cyr"/>
      <charset val="204"/>
    </font>
    <font>
      <sz val="9"/>
      <name val="Arial"/>
      <family val="2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 Cyr"/>
      <charset val="204"/>
    </font>
    <font>
      <sz val="10"/>
      <name val="Arial Cyr"/>
    </font>
    <font>
      <b/>
      <sz val="12"/>
      <color indexed="3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Arial Cyr"/>
      <charset val="204"/>
    </font>
    <font>
      <b/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1"/>
      <color indexed="36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3" fillId="0" borderId="0"/>
    <xf numFmtId="0" fontId="30" fillId="0" borderId="0"/>
  </cellStyleXfs>
  <cellXfs count="185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 applyAlignment="1"/>
    <xf numFmtId="0" fontId="4" fillId="0" borderId="0" xfId="0" applyFont="1" applyFill="1" applyAlignment="1"/>
    <xf numFmtId="0" fontId="0" fillId="0" borderId="0" xfId="0" applyFill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49" fontId="7" fillId="0" borderId="8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/>
    </xf>
    <xf numFmtId="164" fontId="6" fillId="0" borderId="8" xfId="0" applyNumberFormat="1" applyFont="1" applyFill="1" applyBorder="1" applyAlignment="1">
      <alignment horizontal="right" vertical="top"/>
    </xf>
    <xf numFmtId="164" fontId="6" fillId="0" borderId="8" xfId="0" applyNumberFormat="1" applyFont="1" applyFill="1" applyBorder="1" applyAlignment="1">
      <alignment vertical="top"/>
    </xf>
    <xf numFmtId="49" fontId="9" fillId="0" borderId="5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vertical="top" wrapText="1"/>
    </xf>
    <xf numFmtId="164" fontId="10" fillId="0" borderId="5" xfId="0" applyNumberFormat="1" applyFont="1" applyFill="1" applyBorder="1" applyAlignment="1">
      <alignment vertical="top" wrapText="1"/>
    </xf>
    <xf numFmtId="164" fontId="8" fillId="0" borderId="5" xfId="0" applyNumberFormat="1" applyFont="1" applyFill="1" applyBorder="1" applyAlignment="1">
      <alignment vertical="top"/>
    </xf>
    <xf numFmtId="164" fontId="8" fillId="0" borderId="5" xfId="0" applyNumberFormat="1" applyFont="1" applyFill="1" applyBorder="1" applyAlignment="1">
      <alignment horizontal="right" vertical="top"/>
    </xf>
    <xf numFmtId="164" fontId="8" fillId="0" borderId="8" xfId="0" applyNumberFormat="1" applyFont="1" applyFill="1" applyBorder="1" applyAlignment="1">
      <alignment vertical="top"/>
    </xf>
    <xf numFmtId="0" fontId="10" fillId="0" borderId="8" xfId="0" applyFont="1" applyFill="1" applyBorder="1" applyAlignment="1">
      <alignment vertical="top" wrapText="1"/>
    </xf>
    <xf numFmtId="164" fontId="10" fillId="0" borderId="8" xfId="0" applyNumberFormat="1" applyFont="1" applyFill="1" applyBorder="1" applyAlignment="1">
      <alignment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/>
    </xf>
    <xf numFmtId="49" fontId="9" fillId="0" borderId="8" xfId="0" applyNumberFormat="1" applyFont="1" applyFill="1" applyBorder="1" applyAlignment="1">
      <alignment horizontal="center" vertical="top" wrapText="1"/>
    </xf>
    <xf numFmtId="49" fontId="10" fillId="0" borderId="5" xfId="0" applyNumberFormat="1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vertical="top"/>
    </xf>
    <xf numFmtId="164" fontId="7" fillId="0" borderId="8" xfId="0" applyNumberFormat="1" applyFont="1" applyFill="1" applyBorder="1" applyAlignment="1">
      <alignment horizontal="right" vertical="top" wrapText="1"/>
    </xf>
    <xf numFmtId="164" fontId="6" fillId="0" borderId="5" xfId="0" applyNumberFormat="1" applyFont="1" applyFill="1" applyBorder="1" applyAlignment="1">
      <alignment horizontal="right" vertical="top"/>
    </xf>
    <xf numFmtId="49" fontId="10" fillId="0" borderId="5" xfId="0" applyNumberFormat="1" applyFont="1" applyFill="1" applyBorder="1" applyAlignment="1">
      <alignment vertical="top" wrapText="1"/>
    </xf>
    <xf numFmtId="0" fontId="10" fillId="0" borderId="8" xfId="0" applyFont="1" applyFill="1" applyBorder="1" applyAlignment="1">
      <alignment horizontal="justify" vertical="top" wrapText="1"/>
    </xf>
    <xf numFmtId="164" fontId="10" fillId="0" borderId="8" xfId="0" applyNumberFormat="1" applyFont="1" applyFill="1" applyBorder="1" applyAlignment="1">
      <alignment horizontal="right" vertical="top" wrapText="1"/>
    </xf>
    <xf numFmtId="0" fontId="10" fillId="0" borderId="8" xfId="0" applyFont="1" applyFill="1" applyBorder="1" applyAlignment="1">
      <alignment vertical="top"/>
    </xf>
    <xf numFmtId="164" fontId="10" fillId="0" borderId="8" xfId="0" applyNumberFormat="1" applyFont="1" applyFill="1" applyBorder="1" applyAlignment="1">
      <alignment vertical="top"/>
    </xf>
    <xf numFmtId="0" fontId="10" fillId="0" borderId="9" xfId="0" applyFont="1" applyFill="1" applyBorder="1" applyAlignment="1">
      <alignment vertical="top" wrapText="1" shrinkToFit="1"/>
    </xf>
    <xf numFmtId="164" fontId="10" fillId="0" borderId="8" xfId="0" applyNumberFormat="1" applyFont="1" applyFill="1" applyBorder="1" applyAlignment="1">
      <alignment vertical="top" wrapText="1" shrinkToFit="1"/>
    </xf>
    <xf numFmtId="0" fontId="7" fillId="0" borderId="9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top"/>
    </xf>
    <xf numFmtId="164" fontId="10" fillId="0" borderId="9" xfId="0" applyNumberFormat="1" applyFont="1" applyFill="1" applyBorder="1" applyAlignment="1">
      <alignment vertical="top" wrapText="1"/>
    </xf>
    <xf numFmtId="164" fontId="6" fillId="0" borderId="3" xfId="0" applyNumberFormat="1" applyFont="1" applyFill="1" applyBorder="1" applyAlignment="1">
      <alignment vertical="top"/>
    </xf>
    <xf numFmtId="164" fontId="6" fillId="0" borderId="10" xfId="0" applyNumberFormat="1" applyFont="1" applyFill="1" applyBorder="1" applyAlignment="1">
      <alignment horizontal="center" vertical="top"/>
    </xf>
    <xf numFmtId="49" fontId="10" fillId="0" borderId="8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164" fontId="6" fillId="0" borderId="2" xfId="0" applyNumberFormat="1" applyFont="1" applyFill="1" applyBorder="1" applyAlignment="1">
      <alignment vertical="top"/>
    </xf>
    <xf numFmtId="164" fontId="8" fillId="0" borderId="8" xfId="0" applyNumberFormat="1" applyFont="1" applyFill="1" applyBorder="1" applyAlignment="1">
      <alignment horizontal="right" vertical="top"/>
    </xf>
    <xf numFmtId="0" fontId="10" fillId="0" borderId="6" xfId="0" applyFont="1" applyFill="1" applyBorder="1" applyAlignment="1">
      <alignment vertical="top" wrapText="1"/>
    </xf>
    <xf numFmtId="44" fontId="9" fillId="0" borderId="1" xfId="1" applyFont="1" applyFill="1" applyBorder="1" applyAlignment="1">
      <alignment horizontal="center" vertical="top" wrapText="1"/>
    </xf>
    <xf numFmtId="44" fontId="9" fillId="0" borderId="10" xfId="1" applyFont="1" applyFill="1" applyBorder="1" applyAlignment="1">
      <alignment horizontal="center" vertical="top" wrapText="1"/>
    </xf>
    <xf numFmtId="49" fontId="10" fillId="0" borderId="8" xfId="0" applyNumberFormat="1" applyFont="1" applyFill="1" applyBorder="1" applyAlignment="1">
      <alignment vertical="top" wrapText="1"/>
    </xf>
    <xf numFmtId="166" fontId="8" fillId="0" borderId="8" xfId="0" applyNumberFormat="1" applyFont="1" applyFill="1" applyBorder="1" applyAlignment="1">
      <alignment vertical="top"/>
    </xf>
    <xf numFmtId="164" fontId="9" fillId="0" borderId="8" xfId="0" applyNumberFormat="1" applyFont="1" applyFill="1" applyBorder="1" applyAlignment="1">
      <alignment horizontal="right" vertical="top" wrapText="1"/>
    </xf>
    <xf numFmtId="0" fontId="14" fillId="0" borderId="0" xfId="2" applyNumberFormat="1" applyFont="1" applyAlignment="1">
      <alignment horizontal="center" vertical="center" wrapText="1"/>
    </xf>
    <xf numFmtId="49" fontId="15" fillId="0" borderId="0" xfId="2" applyNumberFormat="1" applyFont="1" applyAlignment="1">
      <alignment horizontal="center" vertical="center" wrapText="1"/>
    </xf>
    <xf numFmtId="0" fontId="15" fillId="0" borderId="0" xfId="2" applyNumberFormat="1" applyFont="1" applyAlignment="1">
      <alignment horizontal="left" vertical="center" wrapText="1"/>
    </xf>
    <xf numFmtId="167" fontId="16" fillId="2" borderId="0" xfId="2" applyNumberFormat="1" applyFont="1" applyFill="1" applyAlignment="1">
      <alignment horizontal="center" vertical="center" wrapText="1"/>
    </xf>
    <xf numFmtId="167" fontId="17" fillId="2" borderId="0" xfId="2" applyNumberFormat="1" applyFont="1" applyFill="1" applyBorder="1" applyAlignment="1">
      <alignment horizontal="center" vertical="center" wrapText="1"/>
    </xf>
    <xf numFmtId="167" fontId="17" fillId="0" borderId="0" xfId="2" applyNumberFormat="1" applyFont="1" applyFill="1" applyAlignment="1">
      <alignment horizontal="center" vertical="center" wrapText="1"/>
    </xf>
    <xf numFmtId="167" fontId="17" fillId="2" borderId="0" xfId="0" applyNumberFormat="1" applyFont="1" applyFill="1" applyAlignment="1">
      <alignment horizontal="center" vertical="center" wrapText="1"/>
    </xf>
    <xf numFmtId="167" fontId="17" fillId="0" borderId="0" xfId="0" applyNumberFormat="1" applyFont="1" applyAlignment="1">
      <alignment horizontal="center" vertical="center" wrapText="1"/>
    </xf>
    <xf numFmtId="167" fontId="18" fillId="0" borderId="0" xfId="0" applyNumberFormat="1" applyFont="1" applyFill="1" applyAlignment="1">
      <alignment horizontal="center" vertical="center" wrapText="1"/>
    </xf>
    <xf numFmtId="167" fontId="17" fillId="0" borderId="0" xfId="0" applyNumberFormat="1" applyFont="1" applyFill="1" applyAlignment="1">
      <alignment horizontal="center" vertical="center" wrapText="1"/>
    </xf>
    <xf numFmtId="167" fontId="18" fillId="2" borderId="0" xfId="0" applyNumberFormat="1" applyFont="1" applyFill="1" applyAlignment="1">
      <alignment horizontal="center" vertical="center" wrapText="1"/>
    </xf>
    <xf numFmtId="167" fontId="18" fillId="0" borderId="0" xfId="0" applyNumberFormat="1" applyFont="1" applyAlignment="1">
      <alignment horizontal="center" vertical="center" wrapText="1"/>
    </xf>
    <xf numFmtId="49" fontId="19" fillId="0" borderId="11" xfId="2" applyNumberFormat="1" applyFont="1" applyBorder="1" applyAlignment="1">
      <alignment horizontal="center" vertical="center" wrapText="1"/>
    </xf>
    <xf numFmtId="0" fontId="19" fillId="0" borderId="12" xfId="2" applyNumberFormat="1" applyFont="1" applyBorder="1" applyAlignment="1">
      <alignment horizontal="center" vertical="center" wrapText="1"/>
    </xf>
    <xf numFmtId="167" fontId="20" fillId="0" borderId="12" xfId="2" applyNumberFormat="1" applyFont="1" applyFill="1" applyBorder="1" applyAlignment="1">
      <alignment horizontal="center" vertical="center" wrapText="1"/>
    </xf>
    <xf numFmtId="167" fontId="20" fillId="0" borderId="12" xfId="0" applyNumberFormat="1" applyFont="1" applyBorder="1" applyAlignment="1">
      <alignment horizontal="center" vertical="center" wrapText="1"/>
    </xf>
    <xf numFmtId="167" fontId="21" fillId="0" borderId="13" xfId="0" applyNumberFormat="1" applyFont="1" applyFill="1" applyBorder="1" applyAlignment="1">
      <alignment horizontal="center" vertical="center" wrapText="1"/>
    </xf>
    <xf numFmtId="167" fontId="21" fillId="0" borderId="14" xfId="0" applyNumberFormat="1" applyFont="1" applyFill="1" applyBorder="1" applyAlignment="1">
      <alignment horizontal="center" vertical="center" wrapText="1"/>
    </xf>
    <xf numFmtId="167" fontId="21" fillId="0" borderId="15" xfId="0" applyNumberFormat="1" applyFont="1" applyFill="1" applyBorder="1" applyAlignment="1">
      <alignment horizontal="center" vertical="center" wrapText="1"/>
    </xf>
    <xf numFmtId="49" fontId="19" fillId="0" borderId="16" xfId="2" applyNumberFormat="1" applyFont="1" applyBorder="1" applyAlignment="1">
      <alignment horizontal="center" vertical="center" wrapText="1"/>
    </xf>
    <xf numFmtId="0" fontId="19" fillId="0" borderId="8" xfId="2" applyNumberFormat="1" applyFont="1" applyBorder="1" applyAlignment="1">
      <alignment horizontal="center" vertical="center" wrapText="1"/>
    </xf>
    <xf numFmtId="167" fontId="20" fillId="2" borderId="8" xfId="2" applyNumberFormat="1" applyFont="1" applyFill="1" applyBorder="1" applyAlignment="1">
      <alignment horizontal="center" vertical="center" wrapText="1"/>
    </xf>
    <xf numFmtId="167" fontId="20" fillId="0" borderId="8" xfId="2" applyNumberFormat="1" applyFont="1" applyFill="1" applyBorder="1" applyAlignment="1">
      <alignment horizontal="center" vertical="center" wrapText="1"/>
    </xf>
    <xf numFmtId="167" fontId="20" fillId="0" borderId="8" xfId="2" applyNumberFormat="1" applyFont="1" applyBorder="1" applyAlignment="1">
      <alignment horizontal="center" vertical="center" wrapText="1"/>
    </xf>
    <xf numFmtId="167" fontId="22" fillId="3" borderId="8" xfId="0" applyNumberFormat="1" applyFont="1" applyFill="1" applyBorder="1" applyAlignment="1">
      <alignment horizontal="center" vertical="center" wrapText="1"/>
    </xf>
    <xf numFmtId="167" fontId="21" fillId="0" borderId="8" xfId="2" applyNumberFormat="1" applyFont="1" applyFill="1" applyBorder="1" applyAlignment="1">
      <alignment horizontal="center" vertical="center" wrapText="1"/>
    </xf>
    <xf numFmtId="167" fontId="21" fillId="2" borderId="8" xfId="2" applyNumberFormat="1" applyFont="1" applyFill="1" applyBorder="1" applyAlignment="1">
      <alignment horizontal="center" vertical="center" wrapText="1"/>
    </xf>
    <xf numFmtId="167" fontId="21" fillId="0" borderId="17" xfId="2" applyNumberFormat="1" applyFont="1" applyBorder="1" applyAlignment="1">
      <alignment horizontal="center" vertical="center" wrapText="1"/>
    </xf>
    <xf numFmtId="167" fontId="20" fillId="2" borderId="8" xfId="0" applyNumberFormat="1" applyFont="1" applyFill="1" applyBorder="1" applyAlignment="1">
      <alignment horizontal="center" vertical="center" wrapText="1"/>
    </xf>
    <xf numFmtId="167" fontId="26" fillId="0" borderId="8" xfId="0" applyNumberFormat="1" applyFont="1" applyBorder="1" applyAlignment="1">
      <alignment horizontal="center" vertical="center"/>
    </xf>
    <xf numFmtId="167" fontId="20" fillId="0" borderId="8" xfId="0" applyNumberFormat="1" applyFont="1" applyBorder="1" applyAlignment="1">
      <alignment horizontal="center" vertical="center" wrapText="1"/>
    </xf>
    <xf numFmtId="167" fontId="21" fillId="0" borderId="8" xfId="0" applyNumberFormat="1" applyFont="1" applyBorder="1" applyAlignment="1">
      <alignment horizontal="center" vertical="center" wrapText="1"/>
    </xf>
    <xf numFmtId="167" fontId="21" fillId="0" borderId="17" xfId="0" applyNumberFormat="1" applyFont="1" applyBorder="1" applyAlignment="1">
      <alignment horizontal="center" vertical="center" wrapText="1"/>
    </xf>
    <xf numFmtId="0" fontId="0" fillId="0" borderId="0" xfId="0"/>
    <xf numFmtId="49" fontId="19" fillId="0" borderId="16" xfId="2" applyNumberFormat="1" applyFont="1" applyBorder="1" applyAlignment="1">
      <alignment horizontal="center" vertical="center" wrapText="1"/>
    </xf>
    <xf numFmtId="0" fontId="27" fillId="0" borderId="8" xfId="2" applyNumberFormat="1" applyFont="1" applyFill="1" applyBorder="1" applyAlignment="1">
      <alignment horizontal="center" vertical="center" wrapText="1"/>
    </xf>
    <xf numFmtId="0" fontId="19" fillId="0" borderId="8" xfId="2" applyNumberFormat="1" applyFont="1" applyFill="1" applyBorder="1" applyAlignment="1">
      <alignment horizontal="center" vertical="center" wrapText="1"/>
    </xf>
    <xf numFmtId="0" fontId="27" fillId="0" borderId="17" xfId="2" applyNumberFormat="1" applyFont="1" applyFill="1" applyBorder="1" applyAlignment="1">
      <alignment horizontal="center" vertical="center" wrapText="1"/>
    </xf>
    <xf numFmtId="49" fontId="27" fillId="4" borderId="16" xfId="2" quotePrefix="1" applyNumberFormat="1" applyFont="1" applyFill="1" applyBorder="1" applyAlignment="1">
      <alignment horizontal="center" vertical="center" wrapText="1"/>
    </xf>
    <xf numFmtId="0" fontId="27" fillId="4" borderId="8" xfId="2" applyNumberFormat="1" applyFont="1" applyFill="1" applyBorder="1" applyAlignment="1">
      <alignment horizontal="left" vertical="center" wrapText="1"/>
    </xf>
    <xf numFmtId="167" fontId="21" fillId="4" borderId="8" xfId="2" applyNumberFormat="1" applyFont="1" applyFill="1" applyBorder="1" applyAlignment="1">
      <alignment horizontal="center" vertical="center" wrapText="1"/>
    </xf>
    <xf numFmtId="167" fontId="20" fillId="4" borderId="8" xfId="0" applyNumberFormat="1" applyFont="1" applyFill="1" applyBorder="1" applyAlignment="1">
      <alignment horizontal="center" vertical="center" wrapText="1"/>
    </xf>
    <xf numFmtId="167" fontId="21" fillId="4" borderId="17" xfId="0" applyNumberFormat="1" applyFont="1" applyFill="1" applyBorder="1" applyAlignment="1">
      <alignment horizontal="center" vertical="center" wrapText="1"/>
    </xf>
    <xf numFmtId="49" fontId="19" fillId="0" borderId="16" xfId="2" quotePrefix="1" applyNumberFormat="1" applyFont="1" applyFill="1" applyBorder="1" applyAlignment="1">
      <alignment horizontal="center" vertical="center" wrapText="1"/>
    </xf>
    <xf numFmtId="0" fontId="19" fillId="0" borderId="8" xfId="2" applyNumberFormat="1" applyFont="1" applyFill="1" applyBorder="1" applyAlignment="1">
      <alignment horizontal="left" vertical="center" wrapText="1"/>
    </xf>
    <xf numFmtId="167" fontId="20" fillId="2" borderId="8" xfId="2" applyNumberFormat="1" applyFont="1" applyFill="1" applyBorder="1" applyAlignment="1">
      <alignment horizontal="center" vertical="center" wrapText="1"/>
    </xf>
    <xf numFmtId="167" fontId="20" fillId="0" borderId="8" xfId="2" applyNumberFormat="1" applyFont="1" applyFill="1" applyBorder="1" applyAlignment="1">
      <alignment horizontal="center" vertical="center" wrapText="1"/>
    </xf>
    <xf numFmtId="167" fontId="20" fillId="2" borderId="8" xfId="0" applyNumberFormat="1" applyFont="1" applyFill="1" applyBorder="1" applyAlignment="1">
      <alignment horizontal="center" vertical="center" wrapText="1"/>
    </xf>
    <xf numFmtId="167" fontId="20" fillId="0" borderId="8" xfId="0" applyNumberFormat="1" applyFont="1" applyFill="1" applyBorder="1" applyAlignment="1">
      <alignment horizontal="center" vertical="center" wrapText="1"/>
    </xf>
    <xf numFmtId="167" fontId="28" fillId="5" borderId="8" xfId="0" applyNumberFormat="1" applyFont="1" applyFill="1" applyBorder="1" applyAlignment="1">
      <alignment horizontal="center" vertical="center" wrapText="1"/>
    </xf>
    <xf numFmtId="167" fontId="28" fillId="3" borderId="8" xfId="0" applyNumberFormat="1" applyFont="1" applyFill="1" applyBorder="1" applyAlignment="1">
      <alignment horizontal="center" vertical="center" wrapText="1"/>
    </xf>
    <xf numFmtId="167" fontId="21" fillId="2" borderId="8" xfId="0" applyNumberFormat="1" applyFont="1" applyFill="1" applyBorder="1" applyAlignment="1">
      <alignment horizontal="center" vertical="center" wrapText="1"/>
    </xf>
    <xf numFmtId="167" fontId="21" fillId="0" borderId="17" xfId="0" applyNumberFormat="1" applyFont="1" applyFill="1" applyBorder="1" applyAlignment="1">
      <alignment horizontal="center" vertical="center" wrapText="1"/>
    </xf>
    <xf numFmtId="49" fontId="19" fillId="0" borderId="16" xfId="2" applyNumberFormat="1" applyFont="1" applyFill="1" applyBorder="1" applyAlignment="1">
      <alignment horizontal="center" vertical="center" wrapText="1"/>
    </xf>
    <xf numFmtId="167" fontId="29" fillId="3" borderId="8" xfId="0" applyNumberFormat="1" applyFont="1" applyFill="1" applyBorder="1" applyAlignment="1">
      <alignment horizontal="center" vertical="center" wrapText="1"/>
    </xf>
    <xf numFmtId="167" fontId="20" fillId="4" borderId="8" xfId="2" applyNumberFormat="1" applyFont="1" applyFill="1" applyBorder="1" applyAlignment="1">
      <alignment horizontal="center" vertical="center" wrapText="1"/>
    </xf>
    <xf numFmtId="167" fontId="21" fillId="4" borderId="17" xfId="2" applyNumberFormat="1" applyFont="1" applyFill="1" applyBorder="1" applyAlignment="1">
      <alignment horizontal="center" vertical="center" wrapText="1"/>
    </xf>
    <xf numFmtId="0" fontId="27" fillId="4" borderId="2" xfId="2" applyNumberFormat="1" applyFont="1" applyFill="1" applyBorder="1" applyAlignment="1">
      <alignment vertical="center" wrapText="1"/>
    </xf>
    <xf numFmtId="167" fontId="21" fillId="4" borderId="2" xfId="2" applyNumberFormat="1" applyFont="1" applyFill="1" applyBorder="1" applyAlignment="1">
      <alignment vertical="center" wrapText="1"/>
    </xf>
    <xf numFmtId="167" fontId="21" fillId="4" borderId="2" xfId="2" applyNumberFormat="1" applyFont="1" applyFill="1" applyBorder="1" applyAlignment="1">
      <alignment horizontal="center" wrapText="1"/>
    </xf>
    <xf numFmtId="49" fontId="19" fillId="2" borderId="16" xfId="2" quotePrefix="1" applyNumberFormat="1" applyFont="1" applyFill="1" applyBorder="1" applyAlignment="1">
      <alignment horizontal="center" vertical="center" wrapText="1"/>
    </xf>
    <xf numFmtId="0" fontId="19" fillId="6" borderId="8" xfId="2" applyNumberFormat="1" applyFont="1" applyFill="1" applyBorder="1" applyAlignment="1">
      <alignment horizontal="left" vertical="center" wrapText="1"/>
    </xf>
    <xf numFmtId="0" fontId="20" fillId="0" borderId="8" xfId="3" applyNumberFormat="1" applyFont="1" applyFill="1" applyBorder="1" applyAlignment="1" applyProtection="1">
      <alignment horizontal="left" vertical="center" wrapText="1"/>
      <protection hidden="1"/>
    </xf>
    <xf numFmtId="167" fontId="21" fillId="4" borderId="8" xfId="0" applyNumberFormat="1" applyFont="1" applyFill="1" applyBorder="1" applyAlignment="1">
      <alignment horizontal="center" vertical="center" wrapText="1"/>
    </xf>
    <xf numFmtId="0" fontId="31" fillId="0" borderId="8" xfId="2" applyNumberFormat="1" applyFont="1" applyFill="1" applyBorder="1" applyAlignment="1">
      <alignment horizontal="left" vertical="center" wrapText="1"/>
    </xf>
    <xf numFmtId="2" fontId="21" fillId="0" borderId="17" xfId="0" applyNumberFormat="1" applyFont="1" applyFill="1" applyBorder="1" applyAlignment="1">
      <alignment horizontal="center" vertical="center" wrapText="1"/>
    </xf>
    <xf numFmtId="49" fontId="19" fillId="2" borderId="16" xfId="2" applyNumberFormat="1" applyFont="1" applyFill="1" applyBorder="1" applyAlignment="1">
      <alignment horizontal="center" vertical="center" wrapText="1"/>
    </xf>
    <xf numFmtId="49" fontId="20" fillId="0" borderId="16" xfId="2" applyNumberFormat="1" applyFont="1" applyFill="1" applyBorder="1" applyAlignment="1">
      <alignment horizontal="center" vertical="center" wrapText="1"/>
    </xf>
    <xf numFmtId="0" fontId="20" fillId="0" borderId="8" xfId="2" applyNumberFormat="1" applyFont="1" applyFill="1" applyBorder="1" applyAlignment="1">
      <alignment horizontal="left" vertical="center" wrapText="1"/>
    </xf>
    <xf numFmtId="0" fontId="19" fillId="2" borderId="8" xfId="2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wrapText="1"/>
    </xf>
    <xf numFmtId="166" fontId="21" fillId="0" borderId="17" xfId="0" applyNumberFormat="1" applyFont="1" applyFill="1" applyBorder="1" applyAlignment="1">
      <alignment horizontal="center" vertical="center" wrapText="1"/>
    </xf>
    <xf numFmtId="49" fontId="27" fillId="4" borderId="16" xfId="2" applyNumberFormat="1" applyFont="1" applyFill="1" applyBorder="1" applyAlignment="1">
      <alignment horizontal="center" vertical="center" wrapText="1"/>
    </xf>
    <xf numFmtId="0" fontId="27" fillId="4" borderId="8" xfId="0" applyNumberFormat="1" applyFont="1" applyFill="1" applyBorder="1" applyAlignment="1">
      <alignment horizontal="left" vertical="center" wrapText="1"/>
    </xf>
    <xf numFmtId="166" fontId="21" fillId="4" borderId="17" xfId="0" applyNumberFormat="1" applyFont="1" applyFill="1" applyBorder="1" applyAlignment="1">
      <alignment horizontal="center" vertical="center" wrapText="1"/>
    </xf>
    <xf numFmtId="0" fontId="19" fillId="0" borderId="8" xfId="0" applyNumberFormat="1" applyFont="1" applyFill="1" applyBorder="1" applyAlignment="1">
      <alignment horizontal="left" vertical="center" wrapText="1"/>
    </xf>
    <xf numFmtId="167" fontId="21" fillId="2" borderId="17" xfId="0" applyNumberFormat="1" applyFont="1" applyFill="1" applyBorder="1" applyAlignment="1">
      <alignment horizontal="center" vertical="center" wrapText="1"/>
    </xf>
    <xf numFmtId="167" fontId="20" fillId="7" borderId="8" xfId="0" applyNumberFormat="1" applyFont="1" applyFill="1" applyBorder="1" applyAlignment="1">
      <alignment horizontal="center" vertical="center" wrapText="1"/>
    </xf>
    <xf numFmtId="167" fontId="28" fillId="3" borderId="8" xfId="2" applyNumberFormat="1" applyFont="1" applyFill="1" applyBorder="1" applyAlignment="1">
      <alignment horizontal="center" vertical="center" wrapText="1"/>
    </xf>
    <xf numFmtId="0" fontId="32" fillId="4" borderId="18" xfId="2" applyNumberFormat="1" applyFont="1" applyFill="1" applyBorder="1" applyAlignment="1">
      <alignment horizontal="center" vertical="center" wrapText="1"/>
    </xf>
    <xf numFmtId="0" fontId="32" fillId="4" borderId="19" xfId="2" applyNumberFormat="1" applyFont="1" applyFill="1" applyBorder="1" applyAlignment="1">
      <alignment horizontal="center" vertical="center" wrapText="1"/>
    </xf>
    <xf numFmtId="167" fontId="21" fillId="4" borderId="19" xfId="2" applyNumberFormat="1" applyFont="1" applyFill="1" applyBorder="1" applyAlignment="1">
      <alignment horizontal="center" vertical="center" wrapText="1"/>
    </xf>
    <xf numFmtId="167" fontId="21" fillId="4" borderId="19" xfId="0" applyNumberFormat="1" applyFont="1" applyFill="1" applyBorder="1" applyAlignment="1">
      <alignment horizontal="center" vertical="center" wrapText="1"/>
    </xf>
    <xf numFmtId="167" fontId="20" fillId="4" borderId="19" xfId="2" applyNumberFormat="1" applyFont="1" applyFill="1" applyBorder="1" applyAlignment="1">
      <alignment horizontal="center" vertical="center" wrapText="1"/>
    </xf>
    <xf numFmtId="167" fontId="21" fillId="4" borderId="20" xfId="0" applyNumberFormat="1" applyFont="1" applyFill="1" applyBorder="1" applyAlignment="1">
      <alignment horizontal="center" vertical="center" wrapText="1"/>
    </xf>
    <xf numFmtId="49" fontId="15" fillId="0" borderId="0" xfId="2" applyNumberFormat="1" applyFont="1" applyFill="1" applyBorder="1" applyAlignment="1">
      <alignment horizontal="center" vertical="center" wrapText="1"/>
    </xf>
    <xf numFmtId="0" fontId="15" fillId="0" borderId="0" xfId="2" applyNumberFormat="1" applyFont="1" applyFill="1" applyBorder="1" applyAlignment="1">
      <alignment horizontal="left" vertical="center" wrapText="1"/>
    </xf>
    <xf numFmtId="168" fontId="16" fillId="2" borderId="0" xfId="2" applyNumberFormat="1" applyFont="1" applyFill="1" applyBorder="1" applyAlignment="1">
      <alignment horizontal="center" vertical="center" wrapText="1"/>
    </xf>
    <xf numFmtId="167" fontId="18" fillId="0" borderId="0" xfId="2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left" vertical="center" wrapText="1"/>
    </xf>
    <xf numFmtId="0" fontId="31" fillId="0" borderId="0" xfId="2" applyNumberFormat="1" applyFont="1" applyFill="1" applyBorder="1" applyAlignment="1">
      <alignment horizontal="right" vertical="center" wrapText="1"/>
    </xf>
    <xf numFmtId="167" fontId="33" fillId="2" borderId="0" xfId="0" applyNumberFormat="1" applyFont="1" applyFill="1" applyAlignment="1">
      <alignment horizontal="center" vertical="center" wrapText="1"/>
    </xf>
    <xf numFmtId="167" fontId="33" fillId="0" borderId="0" xfId="0" applyNumberFormat="1" applyFont="1" applyAlignment="1">
      <alignment horizontal="center" vertical="center" wrapText="1"/>
    </xf>
    <xf numFmtId="167" fontId="33" fillId="2" borderId="9" xfId="2" applyNumberFormat="1" applyFont="1" applyFill="1" applyBorder="1" applyAlignment="1">
      <alignment horizontal="center" vertical="center" wrapText="1"/>
    </xf>
    <xf numFmtId="167" fontId="33" fillId="0" borderId="0" xfId="2" applyNumberFormat="1" applyFont="1" applyFill="1" applyBorder="1" applyAlignment="1">
      <alignment horizontal="left" vertical="center" wrapText="1"/>
    </xf>
    <xf numFmtId="49" fontId="31" fillId="0" borderId="0" xfId="0" applyNumberFormat="1" applyFont="1" applyFill="1" applyBorder="1" applyAlignment="1">
      <alignment horizontal="right" vertical="center" wrapText="1"/>
    </xf>
    <xf numFmtId="0" fontId="31" fillId="0" borderId="0" xfId="2" applyNumberFormat="1" applyFont="1" applyFill="1" applyBorder="1" applyAlignment="1">
      <alignment horizontal="left" vertical="center" wrapText="1"/>
    </xf>
    <xf numFmtId="167" fontId="34" fillId="2" borderId="0" xfId="2" applyNumberFormat="1" applyFont="1" applyFill="1" applyBorder="1" applyAlignment="1">
      <alignment horizontal="center" vertical="center" wrapText="1"/>
    </xf>
    <xf numFmtId="167" fontId="33" fillId="2" borderId="0" xfId="2" applyNumberFormat="1" applyFont="1" applyFill="1" applyBorder="1" applyAlignment="1">
      <alignment horizontal="center" vertical="center" wrapText="1"/>
    </xf>
    <xf numFmtId="167" fontId="33" fillId="0" borderId="0" xfId="0" applyNumberFormat="1" applyFont="1" applyFill="1" applyBorder="1" applyAlignment="1">
      <alignment horizontal="left" vertical="center" wrapText="1"/>
    </xf>
    <xf numFmtId="167" fontId="33" fillId="2" borderId="0" xfId="0" applyNumberFormat="1" applyFont="1" applyFill="1" applyAlignment="1">
      <alignment horizontal="left" vertical="center" wrapText="1"/>
    </xf>
    <xf numFmtId="167" fontId="33" fillId="2" borderId="9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left" vertical="center" wrapText="1"/>
    </xf>
    <xf numFmtId="167" fontId="34" fillId="2" borderId="0" xfId="0" applyNumberFormat="1" applyFont="1" applyFill="1" applyBorder="1" applyAlignment="1">
      <alignment horizontal="center" vertical="center" wrapText="1"/>
    </xf>
    <xf numFmtId="167" fontId="33" fillId="2" borderId="0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167" fontId="34" fillId="2" borderId="0" xfId="0" applyNumberFormat="1" applyFont="1" applyFill="1" applyAlignment="1">
      <alignment horizontal="center" vertical="center" wrapText="1"/>
    </xf>
    <xf numFmtId="167" fontId="33" fillId="0" borderId="0" xfId="0" applyNumberFormat="1" applyFont="1" applyFill="1" applyAlignment="1">
      <alignment horizontal="center" vertical="center" wrapText="1"/>
    </xf>
    <xf numFmtId="0" fontId="12" fillId="0" borderId="0" xfId="0" applyFont="1"/>
    <xf numFmtId="0" fontId="33" fillId="2" borderId="0" xfId="0" applyFont="1" applyFill="1" applyAlignment="1">
      <alignment horizontal="right"/>
    </xf>
    <xf numFmtId="0" fontId="12" fillId="2" borderId="9" xfId="0" applyFont="1" applyFill="1" applyBorder="1"/>
    <xf numFmtId="0" fontId="33" fillId="0" borderId="0" xfId="0" applyFont="1"/>
    <xf numFmtId="0" fontId="12" fillId="2" borderId="0" xfId="0" applyFont="1" applyFill="1"/>
    <xf numFmtId="0" fontId="0" fillId="2" borderId="0" xfId="0" applyFill="1"/>
    <xf numFmtId="0" fontId="0" fillId="0" borderId="0" xfId="0" applyFont="1"/>
    <xf numFmtId="4" fontId="8" fillId="0" borderId="0" xfId="0" applyNumberFormat="1" applyFont="1"/>
    <xf numFmtId="167" fontId="22" fillId="3" borderId="2" xfId="0" applyNumberFormat="1" applyFont="1" applyFill="1" applyBorder="1" applyAlignment="1">
      <alignment horizontal="center" vertical="center" wrapText="1"/>
    </xf>
    <xf numFmtId="167" fontId="22" fillId="3" borderId="5" xfId="0" applyNumberFormat="1" applyFont="1" applyFill="1" applyBorder="1" applyAlignment="1">
      <alignment horizontal="center" vertical="center" wrapText="1"/>
    </xf>
    <xf numFmtId="167" fontId="16" fillId="2" borderId="0" xfId="0" applyNumberFormat="1" applyFont="1" applyFill="1" applyBorder="1" applyAlignment="1">
      <alignment horizontal="center" vertical="center" wrapText="1"/>
    </xf>
    <xf numFmtId="167" fontId="17" fillId="2" borderId="0" xfId="0" applyNumberFormat="1" applyFont="1" applyFill="1" applyBorder="1" applyAlignment="1">
      <alignment horizontal="center" vertical="center" wrapText="1"/>
    </xf>
    <xf numFmtId="167" fontId="18" fillId="2" borderId="0" xfId="2" applyNumberFormat="1" applyFont="1" applyFill="1" applyBorder="1" applyAlignment="1">
      <alignment horizontal="center" vertical="center" wrapText="1"/>
    </xf>
  </cellXfs>
  <cellStyles count="4">
    <cellStyle name="Денежный" xfId="1" builtinId="4"/>
    <cellStyle name="Обычный" xfId="0" builtinId="0"/>
    <cellStyle name="Обычный_Tmp7" xfId="3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5"/>
  <sheetViews>
    <sheetView topLeftCell="A193" workbookViewId="0">
      <selection activeCell="K8" sqref="K8"/>
    </sheetView>
  </sheetViews>
  <sheetFormatPr defaultRowHeight="15" x14ac:dyDescent="0.25"/>
  <cols>
    <col min="1" max="1" width="30.140625" customWidth="1"/>
    <col min="2" max="2" width="42.5703125" customWidth="1"/>
    <col min="3" max="3" width="14.7109375" customWidth="1"/>
    <col min="4" max="4" width="14.5703125" customWidth="1"/>
    <col min="5" max="5" width="13.85546875" customWidth="1"/>
    <col min="6" max="6" width="14.7109375" customWidth="1"/>
    <col min="7" max="7" width="15.28515625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/>
      <c r="B2" s="2"/>
      <c r="C2" s="2"/>
      <c r="D2" s="2"/>
      <c r="E2" s="2"/>
      <c r="F2" s="3"/>
      <c r="G2" s="3"/>
    </row>
    <row r="3" spans="1:7" x14ac:dyDescent="0.25">
      <c r="A3" s="4"/>
      <c r="B3" s="5"/>
      <c r="C3" s="5"/>
      <c r="D3" s="5"/>
      <c r="E3" s="6" t="s">
        <v>1</v>
      </c>
      <c r="F3" s="3"/>
      <c r="G3" s="3"/>
    </row>
    <row r="4" spans="1:7" ht="15" customHeight="1" x14ac:dyDescent="0.25">
      <c r="A4" s="7" t="s">
        <v>2</v>
      </c>
      <c r="B4" s="8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</row>
    <row r="5" spans="1:7" x14ac:dyDescent="0.25">
      <c r="A5" s="10" t="s">
        <v>8</v>
      </c>
      <c r="B5" s="11" t="s">
        <v>9</v>
      </c>
      <c r="C5" s="12"/>
      <c r="D5" s="12"/>
      <c r="E5" s="12"/>
      <c r="F5" s="12"/>
      <c r="G5" s="12"/>
    </row>
    <row r="6" spans="1:7" x14ac:dyDescent="0.25">
      <c r="A6" s="10"/>
      <c r="B6" s="11"/>
      <c r="C6" s="13"/>
      <c r="D6" s="13"/>
      <c r="E6" s="13"/>
      <c r="F6" s="13"/>
      <c r="G6" s="13"/>
    </row>
    <row r="7" spans="1:7" x14ac:dyDescent="0.25">
      <c r="A7" s="14" t="s">
        <v>10</v>
      </c>
      <c r="B7" s="15"/>
      <c r="C7" s="15"/>
      <c r="D7" s="15"/>
      <c r="E7" s="15"/>
      <c r="F7" s="15"/>
      <c r="G7" s="15"/>
    </row>
    <row r="8" spans="1:7" x14ac:dyDescent="0.25">
      <c r="A8" s="16" t="s">
        <v>11</v>
      </c>
      <c r="B8" s="17" t="s">
        <v>12</v>
      </c>
      <c r="C8" s="18">
        <f>C9+C11+C12+C13+C15+C16+C18+C20+C14+C21+C17+C19+C10</f>
        <v>872879.4</v>
      </c>
      <c r="D8" s="18">
        <f>D9+D11+D12+D13+D15+D16+D18+D20+D14+D21+D17+D19+D10</f>
        <v>917325.9</v>
      </c>
      <c r="E8" s="18">
        <f>E9+E11+E12+E13+E15+E16+E18+E20+E14+E21+E17+E19+E10</f>
        <v>761497.70000000007</v>
      </c>
      <c r="F8" s="19">
        <f>E8*100/D8</f>
        <v>83.012776593356847</v>
      </c>
      <c r="G8" s="19">
        <f>E8*100/C8</f>
        <v>87.239737814868803</v>
      </c>
    </row>
    <row r="9" spans="1:7" x14ac:dyDescent="0.25">
      <c r="A9" s="20" t="s">
        <v>13</v>
      </c>
      <c r="B9" s="21" t="s">
        <v>14</v>
      </c>
      <c r="C9" s="22">
        <v>668277.30000000005</v>
      </c>
      <c r="D9" s="22">
        <v>662872.30000000005</v>
      </c>
      <c r="E9" s="23">
        <v>533861</v>
      </c>
      <c r="F9" s="23">
        <f>E9*100/D9</f>
        <v>80.537533398212588</v>
      </c>
      <c r="G9" s="25">
        <f>E9*100/C9</f>
        <v>79.88614905818288</v>
      </c>
    </row>
    <row r="10" spans="1:7" ht="36" x14ac:dyDescent="0.25">
      <c r="A10" s="20" t="s">
        <v>15</v>
      </c>
      <c r="B10" s="26" t="s">
        <v>16</v>
      </c>
      <c r="C10" s="27">
        <v>5507.1</v>
      </c>
      <c r="D10" s="27">
        <v>5207.1000000000004</v>
      </c>
      <c r="E10" s="25">
        <v>4509.7</v>
      </c>
      <c r="F10" s="25">
        <f>E10*100/D10</f>
        <v>86.606748478039592</v>
      </c>
      <c r="G10" s="25">
        <f>E10*100/C10</f>
        <v>81.888834413756783</v>
      </c>
    </row>
    <row r="11" spans="1:7" x14ac:dyDescent="0.25">
      <c r="A11" s="20" t="s">
        <v>17</v>
      </c>
      <c r="B11" s="26" t="s">
        <v>18</v>
      </c>
      <c r="C11" s="27">
        <v>44548</v>
      </c>
      <c r="D11" s="27">
        <v>45119.199999999997</v>
      </c>
      <c r="E11" s="25">
        <v>45003.4</v>
      </c>
      <c r="F11" s="25">
        <f>E11*100/D11</f>
        <v>99.743346513236062</v>
      </c>
      <c r="G11" s="25">
        <f>E11*100/C11</f>
        <v>101.02226811529137</v>
      </c>
    </row>
    <row r="12" spans="1:7" x14ac:dyDescent="0.25">
      <c r="A12" s="20" t="s">
        <v>19</v>
      </c>
      <c r="B12" s="26" t="s">
        <v>20</v>
      </c>
      <c r="C12" s="27">
        <v>8214</v>
      </c>
      <c r="D12" s="27">
        <v>8214</v>
      </c>
      <c r="E12" s="25">
        <v>6565.8</v>
      </c>
      <c r="F12" s="25">
        <f>E12*100/D12</f>
        <v>79.934258582907233</v>
      </c>
      <c r="G12" s="25">
        <f>E12*100/C12</f>
        <v>79.934258582907233</v>
      </c>
    </row>
    <row r="13" spans="1:7" x14ac:dyDescent="0.25">
      <c r="A13" s="20" t="s">
        <v>21</v>
      </c>
      <c r="B13" s="26" t="s">
        <v>22</v>
      </c>
      <c r="C13" s="27">
        <v>3355</v>
      </c>
      <c r="D13" s="27">
        <v>3500</v>
      </c>
      <c r="E13" s="25">
        <v>3247.4</v>
      </c>
      <c r="F13" s="25">
        <f>E13*100/D13</f>
        <v>92.782857142857139</v>
      </c>
      <c r="G13" s="25">
        <f>E13*100/C13</f>
        <v>96.792846497764529</v>
      </c>
    </row>
    <row r="14" spans="1:7" ht="36" x14ac:dyDescent="0.25">
      <c r="A14" s="20" t="s">
        <v>23</v>
      </c>
      <c r="B14" s="26" t="s">
        <v>24</v>
      </c>
      <c r="C14" s="27"/>
      <c r="D14" s="27"/>
      <c r="E14" s="25"/>
      <c r="F14" s="25"/>
      <c r="G14" s="25" t="e">
        <f>E14*100/C14</f>
        <v>#DIV/0!</v>
      </c>
    </row>
    <row r="15" spans="1:7" ht="36" x14ac:dyDescent="0.25">
      <c r="A15" s="28" t="s">
        <v>25</v>
      </c>
      <c r="B15" s="26" t="s">
        <v>26</v>
      </c>
      <c r="C15" s="27">
        <v>104873.1</v>
      </c>
      <c r="D15" s="27">
        <v>101445.3</v>
      </c>
      <c r="E15" s="25">
        <v>86843</v>
      </c>
      <c r="F15" s="25">
        <f>E15*100/D15</f>
        <v>85.605740236363829</v>
      </c>
      <c r="G15" s="25">
        <f>E15*100/C15</f>
        <v>82.807698065566854</v>
      </c>
    </row>
    <row r="16" spans="1:7" ht="24" x14ac:dyDescent="0.25">
      <c r="A16" s="29" t="s">
        <v>27</v>
      </c>
      <c r="B16" s="26" t="s">
        <v>28</v>
      </c>
      <c r="C16" s="27">
        <v>9593.1</v>
      </c>
      <c r="D16" s="27">
        <v>30180.9</v>
      </c>
      <c r="E16" s="25">
        <v>30122.7</v>
      </c>
      <c r="F16" s="25">
        <f>E16*100/D16</f>
        <v>99.807162808266156</v>
      </c>
      <c r="G16" s="25">
        <f>E16*100/C16</f>
        <v>314.00381524220535</v>
      </c>
    </row>
    <row r="17" spans="1:7" ht="24" x14ac:dyDescent="0.25">
      <c r="A17" s="30" t="s">
        <v>29</v>
      </c>
      <c r="B17" s="26" t="s">
        <v>30</v>
      </c>
      <c r="C17" s="27">
        <v>15967.8</v>
      </c>
      <c r="D17" s="27">
        <v>16174.7</v>
      </c>
      <c r="E17" s="25">
        <v>11536.3</v>
      </c>
      <c r="F17" s="25">
        <f>E17*100/D17</f>
        <v>71.323115730121728</v>
      </c>
      <c r="G17" s="25">
        <f>E17*100/C17</f>
        <v>72.247272636180313</v>
      </c>
    </row>
    <row r="18" spans="1:7" ht="24" x14ac:dyDescent="0.25">
      <c r="A18" s="30" t="s">
        <v>31</v>
      </c>
      <c r="B18" s="26" t="s">
        <v>32</v>
      </c>
      <c r="C18" s="27">
        <v>12538</v>
      </c>
      <c r="D18" s="27">
        <v>17971</v>
      </c>
      <c r="E18" s="25">
        <v>13104.8</v>
      </c>
      <c r="F18" s="25">
        <f>E18*100/D18</f>
        <v>72.921929775749817</v>
      </c>
      <c r="G18" s="25">
        <f>E18*100/C18</f>
        <v>104.5206572021056</v>
      </c>
    </row>
    <row r="19" spans="1:7" x14ac:dyDescent="0.25">
      <c r="A19" s="30" t="s">
        <v>33</v>
      </c>
      <c r="B19" s="26" t="s">
        <v>34</v>
      </c>
      <c r="C19" s="27">
        <v>6</v>
      </c>
      <c r="D19" s="27">
        <v>11.6</v>
      </c>
      <c r="E19" s="25">
        <v>13.6</v>
      </c>
      <c r="F19" s="25">
        <f>E19*100/D19</f>
        <v>117.24137931034483</v>
      </c>
      <c r="G19" s="25">
        <f>E19*100/C19</f>
        <v>226.66666666666666</v>
      </c>
    </row>
    <row r="20" spans="1:7" x14ac:dyDescent="0.25">
      <c r="A20" s="31" t="s">
        <v>35</v>
      </c>
      <c r="B20" s="26" t="s">
        <v>36</v>
      </c>
      <c r="C20" s="27">
        <v>0</v>
      </c>
      <c r="D20" s="27">
        <v>26629.8</v>
      </c>
      <c r="E20" s="25">
        <v>26688.3</v>
      </c>
      <c r="F20" s="25">
        <f>E20*100/D20</f>
        <v>100.21967870581079</v>
      </c>
      <c r="G20" s="25"/>
    </row>
    <row r="21" spans="1:7" x14ac:dyDescent="0.25">
      <c r="A21" s="32" t="s">
        <v>37</v>
      </c>
      <c r="B21" s="33" t="s">
        <v>38</v>
      </c>
      <c r="C21" s="27">
        <v>0</v>
      </c>
      <c r="D21" s="27"/>
      <c r="E21" s="25">
        <v>1.7</v>
      </c>
      <c r="F21" s="25"/>
      <c r="G21" s="25"/>
    </row>
    <row r="22" spans="1:7" x14ac:dyDescent="0.25">
      <c r="A22" s="34" t="s">
        <v>39</v>
      </c>
      <c r="B22" s="35" t="s">
        <v>40</v>
      </c>
      <c r="C22" s="36">
        <f>C23+C24+C26+C25</f>
        <v>3321098.9</v>
      </c>
      <c r="D22" s="36">
        <f>D23+D24+D26+D25</f>
        <v>3615557.2</v>
      </c>
      <c r="E22" s="36">
        <f>E23+E24+E26+E25</f>
        <v>2780679.4</v>
      </c>
      <c r="F22" s="19">
        <f>E22*100/D22</f>
        <v>76.908737607580917</v>
      </c>
      <c r="G22" s="19">
        <f>E22*100/C22</f>
        <v>83.727690253367641</v>
      </c>
    </row>
    <row r="23" spans="1:7" ht="24" x14ac:dyDescent="0.25">
      <c r="A23" s="38" t="s">
        <v>41</v>
      </c>
      <c r="B23" s="39" t="s">
        <v>42</v>
      </c>
      <c r="C23" s="40">
        <v>3321098.9</v>
      </c>
      <c r="D23" s="27">
        <v>3591520.1</v>
      </c>
      <c r="E23" s="25">
        <v>2754693.1</v>
      </c>
      <c r="F23" s="25">
        <f>E23*100/D23</f>
        <v>76.699921573597763</v>
      </c>
      <c r="G23" s="25">
        <f>E23*100/C23</f>
        <v>82.94522936369043</v>
      </c>
    </row>
    <row r="24" spans="1:7" x14ac:dyDescent="0.25">
      <c r="A24" s="38" t="s">
        <v>43</v>
      </c>
      <c r="B24" s="41" t="s">
        <v>44</v>
      </c>
      <c r="C24" s="42">
        <v>0</v>
      </c>
      <c r="D24" s="27">
        <v>27929.9</v>
      </c>
      <c r="E24" s="25">
        <v>29883</v>
      </c>
      <c r="F24" s="25">
        <f>E24*100/D24</f>
        <v>106.99286427806759</v>
      </c>
      <c r="G24" s="25"/>
    </row>
    <row r="25" spans="1:7" ht="60" x14ac:dyDescent="0.25">
      <c r="A25" s="38" t="s">
        <v>45</v>
      </c>
      <c r="B25" s="33" t="s">
        <v>46</v>
      </c>
      <c r="C25" s="27">
        <v>0</v>
      </c>
      <c r="D25" s="27"/>
      <c r="E25" s="25"/>
      <c r="F25" s="25" t="e">
        <f>E25*100/D25</f>
        <v>#DIV/0!</v>
      </c>
      <c r="G25" s="25"/>
    </row>
    <row r="26" spans="1:7" ht="36" x14ac:dyDescent="0.25">
      <c r="A26" s="38" t="s">
        <v>47</v>
      </c>
      <c r="B26" s="43" t="s">
        <v>48</v>
      </c>
      <c r="C26" s="44">
        <v>0</v>
      </c>
      <c r="D26" s="27">
        <v>-3892.8</v>
      </c>
      <c r="E26" s="25">
        <v>-3896.7</v>
      </c>
      <c r="F26" s="25">
        <f>E26*100/D26</f>
        <v>100.10018495684339</v>
      </c>
      <c r="G26" s="25"/>
    </row>
    <row r="27" spans="1:7" x14ac:dyDescent="0.25">
      <c r="A27" s="31"/>
      <c r="B27" s="45" t="s">
        <v>49</v>
      </c>
      <c r="C27" s="19">
        <f>C22+C8</f>
        <v>4193978.3</v>
      </c>
      <c r="D27" s="19">
        <f>D22+D8</f>
        <v>4532883.1000000006</v>
      </c>
      <c r="E27" s="19">
        <f>E22+E8</f>
        <v>3542177.1</v>
      </c>
      <c r="F27" s="19">
        <f>E27*100/D27</f>
        <v>78.144020524156019</v>
      </c>
      <c r="G27" s="19">
        <f>E27*100/C27</f>
        <v>84.458641571893693</v>
      </c>
    </row>
    <row r="28" spans="1:7" x14ac:dyDescent="0.25">
      <c r="A28" s="46"/>
      <c r="B28" s="47"/>
      <c r="C28" s="47"/>
      <c r="D28" s="47"/>
      <c r="E28" s="47"/>
      <c r="F28" s="19"/>
      <c r="G28" s="25"/>
    </row>
    <row r="29" spans="1:7" x14ac:dyDescent="0.25">
      <c r="A29" s="14" t="s">
        <v>50</v>
      </c>
      <c r="B29" s="15"/>
      <c r="C29" s="15"/>
      <c r="D29" s="15"/>
      <c r="E29" s="15"/>
      <c r="F29" s="15"/>
      <c r="G29" s="15"/>
    </row>
    <row r="30" spans="1:7" x14ac:dyDescent="0.25">
      <c r="A30" s="34" t="s">
        <v>11</v>
      </c>
      <c r="B30" s="48" t="s">
        <v>12</v>
      </c>
      <c r="C30" s="37">
        <f>C31+C33+C35+C37+C34+C36+C39+C32</f>
        <v>18956.600000000002</v>
      </c>
      <c r="D30" s="37">
        <f>D31+D33+D35+D37+D34+D36+D39+D32</f>
        <v>20506.900000000001</v>
      </c>
      <c r="E30" s="37">
        <f>E31+E33+E35+E37+E34+E36+E39+E32+E38</f>
        <v>18662.3</v>
      </c>
      <c r="F30" s="19">
        <f>E30*100/D30</f>
        <v>91.004978812009611</v>
      </c>
      <c r="G30" s="19">
        <f>E30*100/C30</f>
        <v>98.447506409377198</v>
      </c>
    </row>
    <row r="31" spans="1:7" x14ac:dyDescent="0.25">
      <c r="A31" s="20" t="s">
        <v>13</v>
      </c>
      <c r="B31" s="21" t="s">
        <v>14</v>
      </c>
      <c r="C31" s="22">
        <v>14500</v>
      </c>
      <c r="D31" s="27">
        <v>14552</v>
      </c>
      <c r="E31" s="23">
        <v>13612.2</v>
      </c>
      <c r="F31" s="25">
        <f>E31*100/D31</f>
        <v>93.541781198460697</v>
      </c>
      <c r="G31" s="25">
        <f>E31*100/C31</f>
        <v>93.877241379310348</v>
      </c>
    </row>
    <row r="32" spans="1:7" ht="36" x14ac:dyDescent="0.25">
      <c r="A32" s="20" t="s">
        <v>15</v>
      </c>
      <c r="B32" s="26" t="s">
        <v>16</v>
      </c>
      <c r="C32" s="27">
        <v>1652.9</v>
      </c>
      <c r="D32" s="27">
        <v>1652.9</v>
      </c>
      <c r="E32" s="23">
        <v>1353.4</v>
      </c>
      <c r="F32" s="25">
        <f>E32*100/D32</f>
        <v>81.880331538508074</v>
      </c>
      <c r="G32" s="25">
        <f>E32*100/C32</f>
        <v>81.880331538508074</v>
      </c>
    </row>
    <row r="33" spans="1:7" x14ac:dyDescent="0.25">
      <c r="A33" s="20" t="s">
        <v>19</v>
      </c>
      <c r="B33" s="26" t="s">
        <v>20</v>
      </c>
      <c r="C33" s="27">
        <v>956.5</v>
      </c>
      <c r="D33" s="27">
        <v>956.5</v>
      </c>
      <c r="E33" s="25">
        <v>797.4</v>
      </c>
      <c r="F33" s="25">
        <f>E33*100/D33</f>
        <v>83.366440146366969</v>
      </c>
      <c r="G33" s="25">
        <f>E33*100/C33</f>
        <v>83.366440146366969</v>
      </c>
    </row>
    <row r="34" spans="1:7" x14ac:dyDescent="0.25">
      <c r="A34" s="20" t="s">
        <v>21</v>
      </c>
      <c r="B34" s="26" t="s">
        <v>22</v>
      </c>
      <c r="C34" s="27">
        <v>12</v>
      </c>
      <c r="D34" s="27">
        <v>12</v>
      </c>
      <c r="E34" s="25">
        <v>6.3</v>
      </c>
      <c r="F34" s="25">
        <f>E34*100/D34</f>
        <v>52.5</v>
      </c>
      <c r="G34" s="25">
        <f>E34*100/C34</f>
        <v>52.5</v>
      </c>
    </row>
    <row r="35" spans="1:7" ht="36" x14ac:dyDescent="0.25">
      <c r="A35" s="28" t="s">
        <v>25</v>
      </c>
      <c r="B35" s="26" t="s">
        <v>26</v>
      </c>
      <c r="C35" s="27">
        <v>1735.2</v>
      </c>
      <c r="D35" s="27">
        <v>1590.2</v>
      </c>
      <c r="E35" s="25">
        <v>1125.9000000000001</v>
      </c>
      <c r="F35" s="25">
        <f>E35*100/D35</f>
        <v>70.80241479059238</v>
      </c>
      <c r="G35" s="25">
        <f>E35*100/C35</f>
        <v>64.885892116182575</v>
      </c>
    </row>
    <row r="36" spans="1:7" ht="24" x14ac:dyDescent="0.25">
      <c r="A36" s="30" t="s">
        <v>29</v>
      </c>
      <c r="B36" s="26" t="s">
        <v>30</v>
      </c>
      <c r="C36" s="27"/>
      <c r="D36" s="27">
        <v>417</v>
      </c>
      <c r="E36" s="25">
        <v>440.8</v>
      </c>
      <c r="F36" s="25">
        <f>E36*100/D36</f>
        <v>105.70743405275779</v>
      </c>
      <c r="G36" s="25"/>
    </row>
    <row r="37" spans="1:7" ht="24" x14ac:dyDescent="0.25">
      <c r="A37" s="29" t="s">
        <v>31</v>
      </c>
      <c r="B37" s="26" t="s">
        <v>32</v>
      </c>
      <c r="C37" s="27">
        <v>100</v>
      </c>
      <c r="D37" s="27">
        <v>1326.3</v>
      </c>
      <c r="E37" s="25">
        <v>1326.3</v>
      </c>
      <c r="F37" s="25">
        <f>E37*100/D37</f>
        <v>100</v>
      </c>
      <c r="G37" s="25">
        <f>E37*100/C37</f>
        <v>1326.3</v>
      </c>
    </row>
    <row r="38" spans="1:7" x14ac:dyDescent="0.25">
      <c r="A38" s="31" t="s">
        <v>35</v>
      </c>
      <c r="B38" s="26" t="s">
        <v>36</v>
      </c>
      <c r="C38" s="49"/>
      <c r="D38" s="27"/>
      <c r="E38" s="25"/>
      <c r="F38" s="25"/>
      <c r="G38" s="25"/>
    </row>
    <row r="39" spans="1:7" x14ac:dyDescent="0.25">
      <c r="A39" s="32" t="s">
        <v>37</v>
      </c>
      <c r="B39" s="33" t="s">
        <v>38</v>
      </c>
      <c r="C39" s="49"/>
      <c r="D39" s="26"/>
      <c r="E39" s="25"/>
      <c r="F39" s="19"/>
      <c r="G39" s="25"/>
    </row>
    <row r="40" spans="1:7" x14ac:dyDescent="0.25">
      <c r="A40" s="34" t="s">
        <v>39</v>
      </c>
      <c r="B40" s="35" t="s">
        <v>40</v>
      </c>
      <c r="C40" s="36">
        <f>C41+C42</f>
        <v>13568.4</v>
      </c>
      <c r="D40" s="36">
        <f>D41+D42</f>
        <v>21318.7</v>
      </c>
      <c r="E40" s="36">
        <f>E41+E42</f>
        <v>16036.6</v>
      </c>
      <c r="F40" s="19">
        <f>E40*100/D40</f>
        <v>75.223160886920866</v>
      </c>
      <c r="G40" s="19">
        <f>E40*100/C40</f>
        <v>118.19079626190266</v>
      </c>
    </row>
    <row r="41" spans="1:7" ht="24" x14ac:dyDescent="0.25">
      <c r="A41" s="38" t="s">
        <v>41</v>
      </c>
      <c r="B41" s="39" t="s">
        <v>42</v>
      </c>
      <c r="C41" s="40">
        <v>13568.4</v>
      </c>
      <c r="D41" s="27">
        <v>21318.7</v>
      </c>
      <c r="E41" s="25">
        <v>16036.6</v>
      </c>
      <c r="F41" s="25">
        <f>E41*100/D41</f>
        <v>75.223160886920866</v>
      </c>
      <c r="G41" s="25">
        <f>E41*100/C41</f>
        <v>118.19079626190266</v>
      </c>
    </row>
    <row r="42" spans="1:7" ht="36" x14ac:dyDescent="0.25">
      <c r="A42" s="38" t="s">
        <v>47</v>
      </c>
      <c r="B42" s="43" t="s">
        <v>48</v>
      </c>
      <c r="C42" s="44">
        <v>0</v>
      </c>
      <c r="D42" s="27"/>
      <c r="E42" s="25"/>
      <c r="F42" s="25" t="e">
        <f>E42*100/D42</f>
        <v>#DIV/0!</v>
      </c>
      <c r="G42" s="25"/>
    </row>
    <row r="43" spans="1:7" x14ac:dyDescent="0.25">
      <c r="A43" s="31"/>
      <c r="B43" s="45" t="s">
        <v>49</v>
      </c>
      <c r="C43" s="19">
        <f>C40+C30</f>
        <v>32525</v>
      </c>
      <c r="D43" s="19">
        <f>D40+D30</f>
        <v>41825.600000000006</v>
      </c>
      <c r="E43" s="19">
        <f>E40+E30-0.1</f>
        <v>34698.800000000003</v>
      </c>
      <c r="F43" s="19">
        <f>E43*100/D43</f>
        <v>82.960674802035115</v>
      </c>
      <c r="G43" s="19">
        <f>E43*100/C43</f>
        <v>106.6834742505765</v>
      </c>
    </row>
    <row r="44" spans="1:7" x14ac:dyDescent="0.25">
      <c r="A44" s="50"/>
      <c r="B44" s="51"/>
      <c r="C44" s="51"/>
      <c r="D44" s="51"/>
      <c r="E44" s="51"/>
      <c r="F44" s="19"/>
      <c r="G44" s="25"/>
    </row>
    <row r="45" spans="1:7" x14ac:dyDescent="0.25">
      <c r="A45" s="14" t="s">
        <v>51</v>
      </c>
      <c r="B45" s="15"/>
      <c r="C45" s="15"/>
      <c r="D45" s="15"/>
      <c r="E45" s="15"/>
      <c r="F45" s="15"/>
      <c r="G45" s="15"/>
    </row>
    <row r="46" spans="1:7" x14ac:dyDescent="0.25">
      <c r="A46" s="34" t="s">
        <v>11</v>
      </c>
      <c r="B46" s="48" t="s">
        <v>12</v>
      </c>
      <c r="C46" s="37">
        <f>C47+C50+C52+C54+C55+C56+C51+C49+C48+C53</f>
        <v>21958.699999999997</v>
      </c>
      <c r="D46" s="37">
        <f>D47+D50+D52+D54+D55+D56+D51+D49+D48+D53</f>
        <v>21958.699999999993</v>
      </c>
      <c r="E46" s="37">
        <f>E47+E50+E52+E54+E55+E56+E51+E49+E48+E53</f>
        <v>18181.399999999998</v>
      </c>
      <c r="F46" s="19">
        <f>E46*100/D46</f>
        <v>82.798162004125942</v>
      </c>
      <c r="G46" s="19">
        <f>E46*100/C46</f>
        <v>82.798162004125928</v>
      </c>
    </row>
    <row r="47" spans="1:7" x14ac:dyDescent="0.25">
      <c r="A47" s="31" t="s">
        <v>13</v>
      </c>
      <c r="B47" s="21" t="s">
        <v>14</v>
      </c>
      <c r="C47" s="22">
        <v>14200</v>
      </c>
      <c r="D47" s="27">
        <v>14200</v>
      </c>
      <c r="E47" s="23">
        <v>12059.8</v>
      </c>
      <c r="F47" s="25">
        <f>E47*100/D47</f>
        <v>84.928169014084503</v>
      </c>
      <c r="G47" s="25">
        <f>E47*100/C47</f>
        <v>84.928169014084503</v>
      </c>
    </row>
    <row r="48" spans="1:7" ht="36" x14ac:dyDescent="0.25">
      <c r="A48" s="20" t="s">
        <v>15</v>
      </c>
      <c r="B48" s="26" t="s">
        <v>16</v>
      </c>
      <c r="C48" s="27">
        <v>3866.1</v>
      </c>
      <c r="D48" s="27">
        <v>3866.1</v>
      </c>
      <c r="E48" s="23">
        <v>3165.9</v>
      </c>
      <c r="F48" s="25">
        <f>E48*100/D48</f>
        <v>81.888725071777756</v>
      </c>
      <c r="G48" s="25">
        <f>E48*100/C48</f>
        <v>81.888725071777756</v>
      </c>
    </row>
    <row r="49" spans="1:7" x14ac:dyDescent="0.25">
      <c r="A49" s="20" t="s">
        <v>17</v>
      </c>
      <c r="B49" s="26" t="s">
        <v>18</v>
      </c>
      <c r="C49" s="27">
        <v>16</v>
      </c>
      <c r="D49" s="27">
        <v>35.1</v>
      </c>
      <c r="E49" s="23">
        <v>35.1</v>
      </c>
      <c r="F49" s="25">
        <f>E49*100/D49</f>
        <v>100</v>
      </c>
      <c r="G49" s="25">
        <f>E49*100/C49</f>
        <v>219.375</v>
      </c>
    </row>
    <row r="50" spans="1:7" x14ac:dyDescent="0.25">
      <c r="A50" s="20" t="s">
        <v>19</v>
      </c>
      <c r="B50" s="26" t="s">
        <v>20</v>
      </c>
      <c r="C50" s="27">
        <v>3028.5</v>
      </c>
      <c r="D50" s="27">
        <v>2627.8</v>
      </c>
      <c r="E50" s="25">
        <v>1770.3</v>
      </c>
      <c r="F50" s="25">
        <f>E50*100/D50</f>
        <v>67.368140649973355</v>
      </c>
      <c r="G50" s="25">
        <f>E50*100/C50</f>
        <v>58.454680534918275</v>
      </c>
    </row>
    <row r="51" spans="1:7" x14ac:dyDescent="0.25">
      <c r="A51" s="20" t="s">
        <v>21</v>
      </c>
      <c r="B51" s="26" t="s">
        <v>22</v>
      </c>
      <c r="C51" s="27"/>
      <c r="D51" s="27">
        <v>2.2999999999999998</v>
      </c>
      <c r="E51" s="25">
        <v>2.2999999999999998</v>
      </c>
      <c r="F51" s="25">
        <f>E51*100/D51</f>
        <v>100</v>
      </c>
      <c r="G51" s="25"/>
    </row>
    <row r="52" spans="1:7" ht="36" x14ac:dyDescent="0.25">
      <c r="A52" s="28" t="s">
        <v>25</v>
      </c>
      <c r="B52" s="26" t="s">
        <v>26</v>
      </c>
      <c r="C52" s="27">
        <v>698.1</v>
      </c>
      <c r="D52" s="27">
        <v>698.1</v>
      </c>
      <c r="E52" s="25">
        <v>660.1</v>
      </c>
      <c r="F52" s="25">
        <f>E52*100/D52</f>
        <v>94.556653774530872</v>
      </c>
      <c r="G52" s="25">
        <f>E52*100/C52</f>
        <v>94.556653774530872</v>
      </c>
    </row>
    <row r="53" spans="1:7" ht="24" x14ac:dyDescent="0.25">
      <c r="A53" s="30" t="s">
        <v>29</v>
      </c>
      <c r="B53" s="26" t="s">
        <v>30</v>
      </c>
      <c r="C53" s="27"/>
      <c r="D53" s="27">
        <v>129.30000000000001</v>
      </c>
      <c r="E53" s="25">
        <v>179.3</v>
      </c>
      <c r="F53" s="25">
        <f>E53*100/D53</f>
        <v>138.66976024748647</v>
      </c>
      <c r="G53" s="25"/>
    </row>
    <row r="54" spans="1:7" ht="24" x14ac:dyDescent="0.25">
      <c r="A54" s="30" t="s">
        <v>31</v>
      </c>
      <c r="B54" s="26" t="s">
        <v>32</v>
      </c>
      <c r="C54" s="27">
        <v>150</v>
      </c>
      <c r="D54" s="27">
        <v>150</v>
      </c>
      <c r="E54" s="25">
        <v>58.6</v>
      </c>
      <c r="F54" s="25">
        <f>E54*100/D54</f>
        <v>39.06666666666667</v>
      </c>
      <c r="G54" s="25">
        <f>E54*100/C54</f>
        <v>39.06666666666667</v>
      </c>
    </row>
    <row r="55" spans="1:7" x14ac:dyDescent="0.25">
      <c r="A55" s="31" t="s">
        <v>35</v>
      </c>
      <c r="B55" s="26" t="s">
        <v>36</v>
      </c>
      <c r="C55" s="27">
        <v>0</v>
      </c>
      <c r="D55" s="27">
        <v>250</v>
      </c>
      <c r="E55" s="25">
        <v>250</v>
      </c>
      <c r="F55" s="25">
        <f>E55*100/D55</f>
        <v>100</v>
      </c>
      <c r="G55" s="25"/>
    </row>
    <row r="56" spans="1:7" x14ac:dyDescent="0.25">
      <c r="A56" s="52" t="s">
        <v>37</v>
      </c>
      <c r="B56" s="33" t="s">
        <v>38</v>
      </c>
      <c r="C56" s="27"/>
      <c r="D56" s="27"/>
      <c r="E56" s="25"/>
      <c r="F56" s="25"/>
      <c r="G56" s="25"/>
    </row>
    <row r="57" spans="1:7" x14ac:dyDescent="0.25">
      <c r="A57" s="16" t="s">
        <v>39</v>
      </c>
      <c r="B57" s="35" t="s">
        <v>40</v>
      </c>
      <c r="C57" s="36">
        <f t="shared" ref="C57:E57" si="0">C58+C60+C59</f>
        <v>20853</v>
      </c>
      <c r="D57" s="36">
        <f t="shared" si="0"/>
        <v>26709.8</v>
      </c>
      <c r="E57" s="36">
        <f t="shared" si="0"/>
        <v>18820</v>
      </c>
      <c r="F57" s="19">
        <f>E57*100/D57</f>
        <v>70.461029285131303</v>
      </c>
      <c r="G57" s="19">
        <f>E57*100/C57</f>
        <v>90.250803241739803</v>
      </c>
    </row>
    <row r="58" spans="1:7" ht="24" x14ac:dyDescent="0.25">
      <c r="A58" s="38" t="s">
        <v>41</v>
      </c>
      <c r="B58" s="39" t="s">
        <v>42</v>
      </c>
      <c r="C58" s="40">
        <v>20853</v>
      </c>
      <c r="D58" s="27">
        <v>26681.8</v>
      </c>
      <c r="E58" s="25">
        <v>18792</v>
      </c>
      <c r="F58" s="25">
        <f>E58*100/D58</f>
        <v>70.430030957431654</v>
      </c>
      <c r="G58" s="25">
        <f>E58*100/C58</f>
        <v>90.116529995684076</v>
      </c>
    </row>
    <row r="59" spans="1:7" ht="60" x14ac:dyDescent="0.25">
      <c r="A59" s="38" t="s">
        <v>45</v>
      </c>
      <c r="B59" s="33" t="s">
        <v>46</v>
      </c>
      <c r="C59" s="41"/>
      <c r="D59" s="27">
        <v>28</v>
      </c>
      <c r="E59" s="25">
        <v>28</v>
      </c>
      <c r="F59" s="25">
        <f>E59*100/D59</f>
        <v>100</v>
      </c>
      <c r="G59" s="25"/>
    </row>
    <row r="60" spans="1:7" ht="36" x14ac:dyDescent="0.25">
      <c r="A60" s="38" t="s">
        <v>47</v>
      </c>
      <c r="B60" s="43" t="s">
        <v>48</v>
      </c>
      <c r="C60" s="43"/>
      <c r="D60" s="27"/>
      <c r="E60" s="25"/>
      <c r="F60" s="25"/>
      <c r="G60" s="25" t="e">
        <f>E60*100/C60</f>
        <v>#DIV/0!</v>
      </c>
    </row>
    <row r="61" spans="1:7" x14ac:dyDescent="0.25">
      <c r="A61" s="28"/>
      <c r="B61" s="53" t="s">
        <v>49</v>
      </c>
      <c r="C61" s="54">
        <f>C57+C46</f>
        <v>42811.7</v>
      </c>
      <c r="D61" s="54">
        <f>D57+D46</f>
        <v>48668.499999999993</v>
      </c>
      <c r="E61" s="54">
        <f>E57+E46</f>
        <v>37001.399999999994</v>
      </c>
      <c r="F61" s="19">
        <f>E61*100/D61</f>
        <v>76.027409926338393</v>
      </c>
      <c r="G61" s="19">
        <f>E61*100/C61</f>
        <v>86.428242746725772</v>
      </c>
    </row>
    <row r="62" spans="1:7" x14ac:dyDescent="0.25">
      <c r="A62" s="46"/>
      <c r="B62" s="47"/>
      <c r="C62" s="47"/>
      <c r="D62" s="47"/>
      <c r="E62" s="47"/>
      <c r="F62" s="19"/>
      <c r="G62" s="25"/>
    </row>
    <row r="63" spans="1:7" x14ac:dyDescent="0.25">
      <c r="A63" s="14" t="s">
        <v>52</v>
      </c>
      <c r="B63" s="15"/>
      <c r="C63" s="15"/>
      <c r="D63" s="15"/>
      <c r="E63" s="15"/>
      <c r="F63" s="15"/>
      <c r="G63" s="15"/>
    </row>
    <row r="64" spans="1:7" x14ac:dyDescent="0.25">
      <c r="A64" s="16" t="s">
        <v>11</v>
      </c>
      <c r="B64" s="17" t="s">
        <v>12</v>
      </c>
      <c r="C64" s="18">
        <f t="shared" ref="C64:E64" si="1">C65+C68+C70+C72+C69+C74+C73+C67+C71+C66</f>
        <v>43308.299999999996</v>
      </c>
      <c r="D64" s="18">
        <f t="shared" si="1"/>
        <v>44809.399999999994</v>
      </c>
      <c r="E64" s="18">
        <f t="shared" si="1"/>
        <v>35576.6</v>
      </c>
      <c r="F64" s="19">
        <f>E64*100/D64</f>
        <v>79.395394716287214</v>
      </c>
      <c r="G64" s="19">
        <f>E64*100/C64</f>
        <v>82.14730201831982</v>
      </c>
    </row>
    <row r="65" spans="1:7" x14ac:dyDescent="0.25">
      <c r="A65" s="20" t="s">
        <v>13</v>
      </c>
      <c r="B65" s="21" t="s">
        <v>14</v>
      </c>
      <c r="C65" s="22">
        <v>21100</v>
      </c>
      <c r="D65" s="27">
        <v>21100</v>
      </c>
      <c r="E65" s="24">
        <v>18629.400000000001</v>
      </c>
      <c r="F65" s="25">
        <f>E65*100/D65</f>
        <v>88.290995260663522</v>
      </c>
      <c r="G65" s="25">
        <f>E65*100/C65</f>
        <v>88.290995260663522</v>
      </c>
    </row>
    <row r="66" spans="1:7" ht="36" x14ac:dyDescent="0.25">
      <c r="A66" s="20" t="s">
        <v>15</v>
      </c>
      <c r="B66" s="26" t="s">
        <v>16</v>
      </c>
      <c r="C66" s="27">
        <v>6651.7</v>
      </c>
      <c r="D66" s="27">
        <v>6651.7</v>
      </c>
      <c r="E66" s="24">
        <v>5447</v>
      </c>
      <c r="F66" s="25">
        <f>E66*100/D66</f>
        <v>81.888840446803073</v>
      </c>
      <c r="G66" s="25">
        <f>E66*100/C66</f>
        <v>81.888840446803073</v>
      </c>
    </row>
    <row r="67" spans="1:7" x14ac:dyDescent="0.25">
      <c r="A67" s="20" t="s">
        <v>17</v>
      </c>
      <c r="B67" s="26" t="s">
        <v>18</v>
      </c>
      <c r="C67" s="27">
        <v>90</v>
      </c>
      <c r="D67" s="27">
        <v>17</v>
      </c>
      <c r="E67" s="55">
        <v>21.3</v>
      </c>
      <c r="F67" s="25">
        <f>E67*100/D67</f>
        <v>125.29411764705883</v>
      </c>
      <c r="G67" s="25">
        <f>E67*100/C67</f>
        <v>23.666666666666668</v>
      </c>
    </row>
    <row r="68" spans="1:7" x14ac:dyDescent="0.25">
      <c r="A68" s="20" t="s">
        <v>19</v>
      </c>
      <c r="B68" s="26" t="s">
        <v>20</v>
      </c>
      <c r="C68" s="27">
        <v>9748.7000000000007</v>
      </c>
      <c r="D68" s="27">
        <v>9748.7000000000007</v>
      </c>
      <c r="E68" s="55">
        <v>3836.3</v>
      </c>
      <c r="F68" s="25">
        <f>E68*100/D68</f>
        <v>39.35191358847846</v>
      </c>
      <c r="G68" s="25">
        <f>E68*100/C68</f>
        <v>39.35191358847846</v>
      </c>
    </row>
    <row r="69" spans="1:7" x14ac:dyDescent="0.25">
      <c r="A69" s="20" t="s">
        <v>21</v>
      </c>
      <c r="B69" s="26" t="s">
        <v>22</v>
      </c>
      <c r="C69" s="27">
        <v>44.1</v>
      </c>
      <c r="D69" s="27">
        <v>44.1</v>
      </c>
      <c r="E69" s="55">
        <v>40</v>
      </c>
      <c r="F69" s="25">
        <f>E69*100/D69</f>
        <v>90.702947845804985</v>
      </c>
      <c r="G69" s="25">
        <f>E69*100/C69</f>
        <v>90.702947845804985</v>
      </c>
    </row>
    <row r="70" spans="1:7" ht="36" x14ac:dyDescent="0.25">
      <c r="A70" s="28" t="s">
        <v>25</v>
      </c>
      <c r="B70" s="26" t="s">
        <v>26</v>
      </c>
      <c r="C70" s="27">
        <v>5558.8</v>
      </c>
      <c r="D70" s="27">
        <v>7131.8</v>
      </c>
      <c r="E70" s="55">
        <v>7464.5</v>
      </c>
      <c r="F70" s="25">
        <f>E70*100/D70</f>
        <v>104.66502145320956</v>
      </c>
      <c r="G70" s="25">
        <f>E70*100/C70</f>
        <v>134.28257897387925</v>
      </c>
    </row>
    <row r="71" spans="1:7" ht="24" x14ac:dyDescent="0.25">
      <c r="A71" s="30" t="s">
        <v>29</v>
      </c>
      <c r="B71" s="26" t="s">
        <v>30</v>
      </c>
      <c r="C71" s="27"/>
      <c r="D71" s="27"/>
      <c r="E71" s="55"/>
      <c r="F71" s="25"/>
      <c r="G71" s="25"/>
    </row>
    <row r="72" spans="1:7" ht="24" x14ac:dyDescent="0.25">
      <c r="A72" s="29" t="s">
        <v>31</v>
      </c>
      <c r="B72" s="26" t="s">
        <v>32</v>
      </c>
      <c r="C72" s="27">
        <v>115</v>
      </c>
      <c r="D72" s="27">
        <v>115</v>
      </c>
      <c r="E72" s="55">
        <v>131.1</v>
      </c>
      <c r="F72" s="25">
        <f>E72*100/D72</f>
        <v>114</v>
      </c>
      <c r="G72" s="25">
        <f>E72*100/C72</f>
        <v>114</v>
      </c>
    </row>
    <row r="73" spans="1:7" x14ac:dyDescent="0.25">
      <c r="A73" s="31" t="s">
        <v>35</v>
      </c>
      <c r="B73" s="26" t="s">
        <v>36</v>
      </c>
      <c r="C73" s="27"/>
      <c r="D73" s="27">
        <v>1.1000000000000001</v>
      </c>
      <c r="E73" s="55">
        <v>7</v>
      </c>
      <c r="F73" s="25">
        <f>E73*100/D73</f>
        <v>636.36363636363626</v>
      </c>
      <c r="G73" s="25"/>
    </row>
    <row r="74" spans="1:7" x14ac:dyDescent="0.25">
      <c r="A74" s="32" t="s">
        <v>37</v>
      </c>
      <c r="B74" s="33" t="s">
        <v>38</v>
      </c>
      <c r="C74" s="27"/>
      <c r="D74" s="27"/>
      <c r="E74" s="55"/>
      <c r="F74" s="25"/>
      <c r="G74" s="25"/>
    </row>
    <row r="75" spans="1:7" x14ac:dyDescent="0.25">
      <c r="A75" s="34" t="s">
        <v>39</v>
      </c>
      <c r="B75" s="35" t="s">
        <v>40</v>
      </c>
      <c r="C75" s="36">
        <f>C76+C77</f>
        <v>31268.9</v>
      </c>
      <c r="D75" s="36">
        <f>D76+D77</f>
        <v>74982.899999999994</v>
      </c>
      <c r="E75" s="36">
        <f>E76+E77</f>
        <v>64864.5</v>
      </c>
      <c r="F75" s="19">
        <f>E75*100/D75</f>
        <v>86.505723304913531</v>
      </c>
      <c r="G75" s="19">
        <f>E75*100/C75</f>
        <v>207.44093971965754</v>
      </c>
    </row>
    <row r="76" spans="1:7" ht="24" x14ac:dyDescent="0.25">
      <c r="A76" s="38" t="s">
        <v>41</v>
      </c>
      <c r="B76" s="39" t="s">
        <v>42</v>
      </c>
      <c r="C76" s="40">
        <v>31268.9</v>
      </c>
      <c r="D76" s="27">
        <v>74972.899999999994</v>
      </c>
      <c r="E76" s="25">
        <f>64852.3+2.2</f>
        <v>64854.5</v>
      </c>
      <c r="F76" s="25">
        <f>E76*100/D76</f>
        <v>86.503923417661582</v>
      </c>
      <c r="G76" s="25">
        <f>E76*100/C76</f>
        <v>207.40895906155956</v>
      </c>
    </row>
    <row r="77" spans="1:7" x14ac:dyDescent="0.25">
      <c r="A77" s="38" t="s">
        <v>43</v>
      </c>
      <c r="B77" s="41" t="s">
        <v>44</v>
      </c>
      <c r="C77" s="42"/>
      <c r="D77" s="27">
        <v>10</v>
      </c>
      <c r="E77" s="25">
        <v>10</v>
      </c>
      <c r="F77" s="25">
        <f>E77*100/D77</f>
        <v>100</v>
      </c>
      <c r="G77" s="25"/>
    </row>
    <row r="78" spans="1:7" x14ac:dyDescent="0.25">
      <c r="A78" s="31"/>
      <c r="B78" s="45" t="s">
        <v>49</v>
      </c>
      <c r="C78" s="19">
        <f>C75+C64</f>
        <v>74577.2</v>
      </c>
      <c r="D78" s="19">
        <f>D75+D64</f>
        <v>119792.29999999999</v>
      </c>
      <c r="E78" s="19">
        <f>E75+E64</f>
        <v>100441.1</v>
      </c>
      <c r="F78" s="19">
        <f>E78*100/D78</f>
        <v>83.846040187891887</v>
      </c>
      <c r="G78" s="19">
        <f>E78*100/C78</f>
        <v>134.68070670392561</v>
      </c>
    </row>
    <row r="79" spans="1:7" x14ac:dyDescent="0.25">
      <c r="A79" s="46"/>
      <c r="B79" s="47"/>
      <c r="C79" s="47"/>
      <c r="D79" s="47"/>
      <c r="E79" s="47"/>
      <c r="F79" s="19"/>
      <c r="G79" s="25"/>
    </row>
    <row r="80" spans="1:7" x14ac:dyDescent="0.25">
      <c r="A80" s="14" t="s">
        <v>53</v>
      </c>
      <c r="B80" s="15"/>
      <c r="C80" s="15"/>
      <c r="D80" s="15"/>
      <c r="E80" s="15"/>
      <c r="F80" s="15"/>
      <c r="G80" s="15"/>
    </row>
    <row r="81" spans="1:7" x14ac:dyDescent="0.25">
      <c r="A81" s="34" t="s">
        <v>11</v>
      </c>
      <c r="B81" s="48" t="s">
        <v>12</v>
      </c>
      <c r="C81" s="37">
        <f>C82+C84+C85+C86+C87+C88+C89+C90+C91+C83</f>
        <v>43172.200000000004</v>
      </c>
      <c r="D81" s="37">
        <f>D82+D84+D85+D86+D87+D88+D89+D90+D91+D83</f>
        <v>43172.200000000004</v>
      </c>
      <c r="E81" s="37">
        <f>E82+E84+E85+E86+E87+E88+E89+E90+E91+E83</f>
        <v>32008.5</v>
      </c>
      <c r="F81" s="19">
        <f>E81*100/D81</f>
        <v>74.141461403403113</v>
      </c>
      <c r="G81" s="19">
        <f>E81*100/C81</f>
        <v>74.141461403403113</v>
      </c>
    </row>
    <row r="82" spans="1:7" x14ac:dyDescent="0.25">
      <c r="A82" s="31" t="s">
        <v>13</v>
      </c>
      <c r="B82" s="26" t="s">
        <v>14</v>
      </c>
      <c r="C82" s="27">
        <v>29500</v>
      </c>
      <c r="D82" s="27">
        <v>29500</v>
      </c>
      <c r="E82" s="25">
        <v>20547.599999999999</v>
      </c>
      <c r="F82" s="25">
        <f>E82*100/D82</f>
        <v>69.652881355932195</v>
      </c>
      <c r="G82" s="25">
        <f>E82*100/C82</f>
        <v>69.652881355932195</v>
      </c>
    </row>
    <row r="83" spans="1:7" ht="36" x14ac:dyDescent="0.25">
      <c r="A83" s="20" t="s">
        <v>15</v>
      </c>
      <c r="B83" s="26" t="s">
        <v>16</v>
      </c>
      <c r="C83" s="27">
        <v>4257.3</v>
      </c>
      <c r="D83" s="27">
        <v>4257.3</v>
      </c>
      <c r="E83" s="25">
        <v>3486.3</v>
      </c>
      <c r="F83" s="25">
        <f>E83*100/D83</f>
        <v>81.889930237474445</v>
      </c>
      <c r="G83" s="25">
        <f>E83*100/C83</f>
        <v>81.889930237474445</v>
      </c>
    </row>
    <row r="84" spans="1:7" x14ac:dyDescent="0.25">
      <c r="A84" s="20" t="s">
        <v>17</v>
      </c>
      <c r="B84" s="26" t="s">
        <v>18</v>
      </c>
      <c r="C84" s="27"/>
      <c r="D84" s="27"/>
      <c r="E84" s="25"/>
      <c r="F84" s="25" t="e">
        <f>E84*100/D84</f>
        <v>#DIV/0!</v>
      </c>
      <c r="G84" s="25" t="e">
        <f>E84*100/C84</f>
        <v>#DIV/0!</v>
      </c>
    </row>
    <row r="85" spans="1:7" x14ac:dyDescent="0.25">
      <c r="A85" s="20" t="s">
        <v>19</v>
      </c>
      <c r="B85" s="26" t="s">
        <v>20</v>
      </c>
      <c r="C85" s="27">
        <v>2312.9</v>
      </c>
      <c r="D85" s="27">
        <v>2312.9</v>
      </c>
      <c r="E85" s="25">
        <v>1808.6</v>
      </c>
      <c r="F85" s="25">
        <f>E85*100/D85</f>
        <v>78.196203899865964</v>
      </c>
      <c r="G85" s="25">
        <f>E85*100/C85</f>
        <v>78.196203899865964</v>
      </c>
    </row>
    <row r="86" spans="1:7" x14ac:dyDescent="0.25">
      <c r="A86" s="20" t="s">
        <v>21</v>
      </c>
      <c r="B86" s="26" t="s">
        <v>22</v>
      </c>
      <c r="C86" s="27"/>
      <c r="D86" s="27"/>
      <c r="E86" s="25"/>
      <c r="F86" s="25" t="e">
        <f>E86*100/D86</f>
        <v>#DIV/0!</v>
      </c>
      <c r="G86" s="25" t="e">
        <f>E86*100/C86</f>
        <v>#DIV/0!</v>
      </c>
    </row>
    <row r="87" spans="1:7" ht="36" x14ac:dyDescent="0.25">
      <c r="A87" s="28" t="s">
        <v>25</v>
      </c>
      <c r="B87" s="26" t="s">
        <v>26</v>
      </c>
      <c r="C87" s="27">
        <v>6954</v>
      </c>
      <c r="D87" s="27">
        <v>6954</v>
      </c>
      <c r="E87" s="25">
        <v>6035.9</v>
      </c>
      <c r="F87" s="25">
        <f>E87*100/D87</f>
        <v>86.797526603393734</v>
      </c>
      <c r="G87" s="25">
        <f>E87*100/C87</f>
        <v>86.797526603393734</v>
      </c>
    </row>
    <row r="88" spans="1:7" ht="24" x14ac:dyDescent="0.25">
      <c r="A88" s="30" t="s">
        <v>29</v>
      </c>
      <c r="B88" s="26" t="s">
        <v>30</v>
      </c>
      <c r="C88" s="27">
        <v>0</v>
      </c>
      <c r="D88" s="27"/>
      <c r="E88" s="25">
        <v>5.7</v>
      </c>
      <c r="F88" s="25"/>
      <c r="G88" s="25"/>
    </row>
    <row r="89" spans="1:7" ht="24" x14ac:dyDescent="0.25">
      <c r="A89" s="29" t="s">
        <v>31</v>
      </c>
      <c r="B89" s="26" t="s">
        <v>32</v>
      </c>
      <c r="C89" s="27">
        <v>148</v>
      </c>
      <c r="D89" s="27">
        <v>148</v>
      </c>
      <c r="E89" s="25">
        <v>108.2</v>
      </c>
      <c r="F89" s="25">
        <f>E89*100/D89</f>
        <v>73.108108108108112</v>
      </c>
      <c r="G89" s="25">
        <f>E89*100/C89</f>
        <v>73.108108108108112</v>
      </c>
    </row>
    <row r="90" spans="1:7" x14ac:dyDescent="0.25">
      <c r="A90" s="31" t="s">
        <v>35</v>
      </c>
      <c r="B90" s="26" t="s">
        <v>36</v>
      </c>
      <c r="C90" s="27"/>
      <c r="D90" s="27"/>
      <c r="E90" s="25">
        <v>13.4</v>
      </c>
      <c r="F90" s="25"/>
      <c r="G90" s="25"/>
    </row>
    <row r="91" spans="1:7" x14ac:dyDescent="0.25">
      <c r="A91" s="32" t="s">
        <v>37</v>
      </c>
      <c r="B91" s="33" t="s">
        <v>38</v>
      </c>
      <c r="C91" s="27"/>
      <c r="D91" s="27"/>
      <c r="E91" s="25">
        <v>2.8</v>
      </c>
      <c r="F91" s="25"/>
      <c r="G91" s="25"/>
    </row>
    <row r="92" spans="1:7" ht="24" x14ac:dyDescent="0.25">
      <c r="A92" s="32" t="s">
        <v>54</v>
      </c>
      <c r="B92" s="33" t="s">
        <v>55</v>
      </c>
      <c r="C92" s="49"/>
      <c r="D92" s="33"/>
      <c r="E92" s="25"/>
      <c r="F92" s="19" t="e">
        <f>E92*100/D92</f>
        <v>#DIV/0!</v>
      </c>
      <c r="G92" s="25" t="e">
        <f>E92*100/C92</f>
        <v>#DIV/0!</v>
      </c>
    </row>
    <row r="93" spans="1:7" x14ac:dyDescent="0.25">
      <c r="A93" s="34" t="s">
        <v>39</v>
      </c>
      <c r="B93" s="35" t="s">
        <v>40</v>
      </c>
      <c r="C93" s="36">
        <f>C94+C95</f>
        <v>44557.1</v>
      </c>
      <c r="D93" s="36">
        <f>D94+D95</f>
        <v>86527.400000000009</v>
      </c>
      <c r="E93" s="36">
        <f>E94+E95</f>
        <v>56064.200000000004</v>
      </c>
      <c r="F93" s="19">
        <f>E93*100/D93</f>
        <v>64.793579837138282</v>
      </c>
      <c r="G93" s="19">
        <f>E93*100/C93</f>
        <v>125.82551377894882</v>
      </c>
    </row>
    <row r="94" spans="1:7" ht="24" x14ac:dyDescent="0.25">
      <c r="A94" s="38" t="s">
        <v>41</v>
      </c>
      <c r="B94" s="39" t="s">
        <v>42</v>
      </c>
      <c r="C94" s="40">
        <v>44557.1</v>
      </c>
      <c r="D94" s="27">
        <v>86401.1</v>
      </c>
      <c r="E94" s="25">
        <v>55937.9</v>
      </c>
      <c r="F94" s="25">
        <f>E94*100/D94</f>
        <v>64.742115551769587</v>
      </c>
      <c r="G94" s="25">
        <f>E94*100/C94</f>
        <v>125.54205727033403</v>
      </c>
    </row>
    <row r="95" spans="1:7" x14ac:dyDescent="0.25">
      <c r="A95" s="38" t="s">
        <v>43</v>
      </c>
      <c r="B95" s="41" t="s">
        <v>44</v>
      </c>
      <c r="C95" s="42"/>
      <c r="D95" s="27">
        <v>126.3</v>
      </c>
      <c r="E95" s="25">
        <v>126.3</v>
      </c>
      <c r="F95" s="25">
        <f>E95*100/D95</f>
        <v>100</v>
      </c>
      <c r="G95" s="25"/>
    </row>
    <row r="96" spans="1:7" x14ac:dyDescent="0.25">
      <c r="A96" s="31"/>
      <c r="B96" s="45" t="s">
        <v>49</v>
      </c>
      <c r="C96" s="19">
        <f>C93+C81</f>
        <v>87729.3</v>
      </c>
      <c r="D96" s="19">
        <f>D93+D81</f>
        <v>129699.6</v>
      </c>
      <c r="E96" s="19">
        <f>E93+E81</f>
        <v>88072.700000000012</v>
      </c>
      <c r="F96" s="19">
        <f>E96*100/D96</f>
        <v>67.905143886334272</v>
      </c>
      <c r="G96" s="19">
        <f>E96*100/C96</f>
        <v>100.39143136899533</v>
      </c>
    </row>
    <row r="97" spans="1:7" x14ac:dyDescent="0.25">
      <c r="A97" s="46"/>
      <c r="B97" s="47"/>
      <c r="C97" s="47"/>
      <c r="D97" s="47"/>
      <c r="E97" s="47"/>
      <c r="F97" s="19"/>
      <c r="G97" s="25"/>
    </row>
    <row r="98" spans="1:7" x14ac:dyDescent="0.25">
      <c r="A98" s="14" t="s">
        <v>56</v>
      </c>
      <c r="B98" s="15"/>
      <c r="C98" s="15"/>
      <c r="D98" s="15"/>
      <c r="E98" s="15"/>
      <c r="F98" s="15"/>
      <c r="G98" s="15"/>
    </row>
    <row r="99" spans="1:7" x14ac:dyDescent="0.25">
      <c r="A99" s="34" t="s">
        <v>11</v>
      </c>
      <c r="B99" s="48" t="s">
        <v>12</v>
      </c>
      <c r="C99" s="37">
        <f>C100+C103+C107+C104+C105+C108+C106+C102+C101</f>
        <v>3213.8</v>
      </c>
      <c r="D99" s="37">
        <f>D100+D103+D107+D104+D105+D108+D106+D102+D101</f>
        <v>3213.8</v>
      </c>
      <c r="E99" s="37">
        <f>E100+E103+E107+E104+E105+E108+E106+E102+E101</f>
        <v>2283.6000000000004</v>
      </c>
      <c r="F99" s="19">
        <f>E99*100/D99</f>
        <v>71.056070695127275</v>
      </c>
      <c r="G99" s="19">
        <f>E99*100/C99</f>
        <v>71.056070695127275</v>
      </c>
    </row>
    <row r="100" spans="1:7" x14ac:dyDescent="0.25">
      <c r="A100" s="31" t="s">
        <v>13</v>
      </c>
      <c r="B100" s="26" t="s">
        <v>14</v>
      </c>
      <c r="C100" s="27">
        <v>1650</v>
      </c>
      <c r="D100" s="27">
        <v>1650</v>
      </c>
      <c r="E100" s="25">
        <v>943.5</v>
      </c>
      <c r="F100" s="25">
        <f>E100*100/D100</f>
        <v>57.18181818181818</v>
      </c>
      <c r="G100" s="25">
        <f>E100*100/C100</f>
        <v>57.18181818181818</v>
      </c>
    </row>
    <row r="101" spans="1:7" ht="36" x14ac:dyDescent="0.25">
      <c r="A101" s="20" t="s">
        <v>15</v>
      </c>
      <c r="B101" s="26" t="s">
        <v>16</v>
      </c>
      <c r="C101" s="27">
        <v>1384.2</v>
      </c>
      <c r="D101" s="27">
        <v>1384.2</v>
      </c>
      <c r="E101" s="25">
        <v>1133.4000000000001</v>
      </c>
      <c r="F101" s="25">
        <f>E101*100/D101</f>
        <v>81.881231035977464</v>
      </c>
      <c r="G101" s="25">
        <f>E101*100/C101</f>
        <v>81.881231035977464</v>
      </c>
    </row>
    <row r="102" spans="1:7" x14ac:dyDescent="0.25">
      <c r="A102" s="20" t="s">
        <v>17</v>
      </c>
      <c r="B102" s="26" t="s">
        <v>18</v>
      </c>
      <c r="C102" s="27"/>
      <c r="D102" s="27"/>
      <c r="E102" s="25"/>
      <c r="F102" s="25" t="e">
        <f>E102*100/D102</f>
        <v>#DIV/0!</v>
      </c>
      <c r="G102" s="25" t="e">
        <f>E102*100/C102</f>
        <v>#DIV/0!</v>
      </c>
    </row>
    <row r="103" spans="1:7" x14ac:dyDescent="0.25">
      <c r="A103" s="20" t="s">
        <v>19</v>
      </c>
      <c r="B103" s="26" t="s">
        <v>20</v>
      </c>
      <c r="C103" s="27">
        <v>152.1</v>
      </c>
      <c r="D103" s="27">
        <v>152.1</v>
      </c>
      <c r="E103" s="25">
        <v>142</v>
      </c>
      <c r="F103" s="25">
        <f>E103*100/D103</f>
        <v>93.359631821170282</v>
      </c>
      <c r="G103" s="25">
        <f>E103*100/C103</f>
        <v>93.359631821170282</v>
      </c>
    </row>
    <row r="104" spans="1:7" x14ac:dyDescent="0.25">
      <c r="A104" s="20" t="s">
        <v>21</v>
      </c>
      <c r="B104" s="26" t="s">
        <v>22</v>
      </c>
      <c r="C104" s="27">
        <v>1.5</v>
      </c>
      <c r="D104" s="27">
        <v>1.5</v>
      </c>
      <c r="E104" s="25">
        <v>1.9</v>
      </c>
      <c r="F104" s="25">
        <f>E104*100/D104</f>
        <v>126.66666666666667</v>
      </c>
      <c r="G104" s="25">
        <f>E104*100/C104</f>
        <v>126.66666666666667</v>
      </c>
    </row>
    <row r="105" spans="1:7" ht="36" x14ac:dyDescent="0.25">
      <c r="A105" s="28" t="s">
        <v>25</v>
      </c>
      <c r="B105" s="26" t="s">
        <v>26</v>
      </c>
      <c r="C105" s="27">
        <v>26</v>
      </c>
      <c r="D105" s="27">
        <v>26</v>
      </c>
      <c r="E105" s="25">
        <v>59.6</v>
      </c>
      <c r="F105" s="25">
        <f>E105*100/D105</f>
        <v>229.23076923076923</v>
      </c>
      <c r="G105" s="25">
        <f>E105*100/C105</f>
        <v>229.23076923076923</v>
      </c>
    </row>
    <row r="106" spans="1:7" ht="24" x14ac:dyDescent="0.25">
      <c r="A106" s="30" t="s">
        <v>29</v>
      </c>
      <c r="B106" s="26" t="s">
        <v>30</v>
      </c>
      <c r="C106" s="27">
        <v>0</v>
      </c>
      <c r="D106" s="27"/>
      <c r="E106" s="25"/>
      <c r="F106" s="25"/>
      <c r="G106" s="25"/>
    </row>
    <row r="107" spans="1:7" x14ac:dyDescent="0.25">
      <c r="A107" s="31" t="s">
        <v>35</v>
      </c>
      <c r="B107" s="56" t="s">
        <v>36</v>
      </c>
      <c r="C107" s="27"/>
      <c r="D107" s="27"/>
      <c r="E107" s="25"/>
      <c r="F107" s="25"/>
      <c r="G107" s="25"/>
    </row>
    <row r="108" spans="1:7" x14ac:dyDescent="0.25">
      <c r="A108" s="30" t="s">
        <v>37</v>
      </c>
      <c r="B108" s="33" t="s">
        <v>38</v>
      </c>
      <c r="C108" s="27"/>
      <c r="D108" s="27"/>
      <c r="E108" s="25">
        <v>3.2</v>
      </c>
      <c r="F108" s="19"/>
      <c r="G108" s="25"/>
    </row>
    <row r="109" spans="1:7" x14ac:dyDescent="0.25">
      <c r="A109" s="16" t="s">
        <v>39</v>
      </c>
      <c r="B109" s="35" t="s">
        <v>40</v>
      </c>
      <c r="C109" s="36">
        <f>C110+C111</f>
        <v>24834.799999999999</v>
      </c>
      <c r="D109" s="36">
        <f>D110+D111</f>
        <v>49124.5</v>
      </c>
      <c r="E109" s="36">
        <f>E110+E111</f>
        <v>39561.5</v>
      </c>
      <c r="F109" s="19">
        <f>E109*100/D109</f>
        <v>80.533135197304802</v>
      </c>
      <c r="G109" s="19">
        <f>E109*100/C109</f>
        <v>159.29864544912783</v>
      </c>
    </row>
    <row r="110" spans="1:7" ht="24" x14ac:dyDescent="0.25">
      <c r="A110" s="38" t="s">
        <v>41</v>
      </c>
      <c r="B110" s="39" t="s">
        <v>42</v>
      </c>
      <c r="C110" s="40">
        <v>24834.799999999999</v>
      </c>
      <c r="D110" s="27">
        <v>49124.5</v>
      </c>
      <c r="E110" s="25">
        <v>39561.5</v>
      </c>
      <c r="F110" s="25">
        <f>E110*100/D110</f>
        <v>80.533135197304802</v>
      </c>
      <c r="G110" s="25">
        <f>E110*100/C110</f>
        <v>159.29864544912783</v>
      </c>
    </row>
    <row r="111" spans="1:7" x14ac:dyDescent="0.25">
      <c r="A111" s="38" t="s">
        <v>57</v>
      </c>
      <c r="B111" s="41" t="s">
        <v>44</v>
      </c>
      <c r="C111" s="41"/>
      <c r="D111" s="27"/>
      <c r="E111" s="25"/>
      <c r="F111" s="19"/>
      <c r="G111" s="25" t="e">
        <f>E111*100/C111</f>
        <v>#DIV/0!</v>
      </c>
    </row>
    <row r="112" spans="1:7" x14ac:dyDescent="0.25">
      <c r="A112" s="31"/>
      <c r="B112" s="45" t="s">
        <v>49</v>
      </c>
      <c r="C112" s="19">
        <f>C109+C99</f>
        <v>28048.6</v>
      </c>
      <c r="D112" s="19">
        <f>D109+D99</f>
        <v>52338.3</v>
      </c>
      <c r="E112" s="19">
        <f>E109+E99</f>
        <v>41845.1</v>
      </c>
      <c r="F112" s="19">
        <f>E112*100/D112</f>
        <v>79.951202083369154</v>
      </c>
      <c r="G112" s="19">
        <f>E112*100/C112</f>
        <v>149.18783825217659</v>
      </c>
    </row>
    <row r="113" spans="1:7" x14ac:dyDescent="0.25">
      <c r="A113" s="46"/>
      <c r="B113" s="47"/>
      <c r="C113" s="47"/>
      <c r="D113" s="47"/>
      <c r="E113" s="47"/>
      <c r="F113" s="19"/>
      <c r="G113" s="25"/>
    </row>
    <row r="114" spans="1:7" x14ac:dyDescent="0.25">
      <c r="A114" s="14" t="s">
        <v>58</v>
      </c>
      <c r="B114" s="15"/>
      <c r="C114" s="15"/>
      <c r="D114" s="15"/>
      <c r="E114" s="15"/>
      <c r="F114" s="15"/>
      <c r="G114" s="15"/>
    </row>
    <row r="115" spans="1:7" x14ac:dyDescent="0.25">
      <c r="A115" s="34" t="s">
        <v>11</v>
      </c>
      <c r="B115" s="48" t="s">
        <v>12</v>
      </c>
      <c r="C115" s="37">
        <f>C116+C120+C124+C121+C122+C125+C123+C126+C117+C118+C119</f>
        <v>5233.8</v>
      </c>
      <c r="D115" s="37">
        <f>D116+D120+D124+D121+D122+D125+D123+D126+D117+D118+D119</f>
        <v>5233.8</v>
      </c>
      <c r="E115" s="37">
        <f>E116+E120+E124+E121+E122+E125+E123+E126+E117+E118+E119+0.1</f>
        <v>4125.4000000000005</v>
      </c>
      <c r="F115" s="19">
        <f>E115*100/D115</f>
        <v>78.822270625549322</v>
      </c>
      <c r="G115" s="19">
        <f>E115*100/C115</f>
        <v>78.822270625549322</v>
      </c>
    </row>
    <row r="116" spans="1:7" x14ac:dyDescent="0.25">
      <c r="A116" s="31" t="s">
        <v>13</v>
      </c>
      <c r="B116" s="26" t="s">
        <v>14</v>
      </c>
      <c r="C116" s="27">
        <v>1220</v>
      </c>
      <c r="D116" s="27">
        <v>1220</v>
      </c>
      <c r="E116" s="25">
        <v>1042</v>
      </c>
      <c r="F116" s="25">
        <f>E116*100/D116</f>
        <v>85.409836065573771</v>
      </c>
      <c r="G116" s="25">
        <f>E116*100/C116</f>
        <v>85.409836065573771</v>
      </c>
    </row>
    <row r="117" spans="1:7" x14ac:dyDescent="0.25">
      <c r="A117" s="20" t="s">
        <v>17</v>
      </c>
      <c r="B117" s="26" t="s">
        <v>18</v>
      </c>
      <c r="C117" s="27"/>
      <c r="D117" s="27"/>
      <c r="E117" s="25"/>
      <c r="F117" s="25" t="e">
        <f>E117*100/D117</f>
        <v>#DIV/0!</v>
      </c>
      <c r="G117" s="25" t="e">
        <f>E117*100/C117</f>
        <v>#DIV/0!</v>
      </c>
    </row>
    <row r="118" spans="1:7" ht="36" x14ac:dyDescent="0.25">
      <c r="A118" s="20" t="s">
        <v>15</v>
      </c>
      <c r="B118" s="26" t="s">
        <v>16</v>
      </c>
      <c r="C118" s="27">
        <v>2995.9</v>
      </c>
      <c r="D118" s="27">
        <v>2995.9</v>
      </c>
      <c r="E118" s="25">
        <v>2453.3000000000002</v>
      </c>
      <c r="F118" s="25">
        <f>E118*100/D118</f>
        <v>81.888581060783082</v>
      </c>
      <c r="G118" s="25">
        <f>E118*100/C118</f>
        <v>81.888581060783082</v>
      </c>
    </row>
    <row r="119" spans="1:7" x14ac:dyDescent="0.25">
      <c r="A119" s="20" t="s">
        <v>17</v>
      </c>
      <c r="B119" s="26" t="s">
        <v>18</v>
      </c>
      <c r="C119" s="27">
        <v>10</v>
      </c>
      <c r="D119" s="27">
        <v>10</v>
      </c>
      <c r="E119" s="25">
        <v>13.7</v>
      </c>
      <c r="F119" s="25">
        <f>E119*100/D119</f>
        <v>137</v>
      </c>
      <c r="G119" s="25">
        <f>E119*100/C119</f>
        <v>137</v>
      </c>
    </row>
    <row r="120" spans="1:7" x14ac:dyDescent="0.25">
      <c r="A120" s="20" t="s">
        <v>19</v>
      </c>
      <c r="B120" s="26" t="s">
        <v>20</v>
      </c>
      <c r="C120" s="27">
        <v>231.2</v>
      </c>
      <c r="D120" s="27">
        <v>231.2</v>
      </c>
      <c r="E120" s="25">
        <v>109</v>
      </c>
      <c r="F120" s="25">
        <f>E120*100/D120</f>
        <v>47.145328719723189</v>
      </c>
      <c r="G120" s="25">
        <f>E120*100/C120</f>
        <v>47.145328719723189</v>
      </c>
    </row>
    <row r="121" spans="1:7" x14ac:dyDescent="0.25">
      <c r="A121" s="20" t="s">
        <v>21</v>
      </c>
      <c r="B121" s="26" t="s">
        <v>22</v>
      </c>
      <c r="C121" s="27">
        <v>13.5</v>
      </c>
      <c r="D121" s="27">
        <v>13.5</v>
      </c>
      <c r="E121" s="25">
        <v>11.4</v>
      </c>
      <c r="F121" s="25">
        <f>E121*100/D121</f>
        <v>84.444444444444443</v>
      </c>
      <c r="G121" s="25">
        <f>E121*100/C121</f>
        <v>84.444444444444443</v>
      </c>
    </row>
    <row r="122" spans="1:7" ht="36" x14ac:dyDescent="0.25">
      <c r="A122" s="28" t="s">
        <v>25</v>
      </c>
      <c r="B122" s="26" t="s">
        <v>26</v>
      </c>
      <c r="C122" s="27">
        <v>763.2</v>
      </c>
      <c r="D122" s="27">
        <v>763.2</v>
      </c>
      <c r="E122" s="25">
        <v>485.9</v>
      </c>
      <c r="F122" s="25">
        <f>E122*100/D122</f>
        <v>63.666142557651987</v>
      </c>
      <c r="G122" s="25">
        <f>E122*100/C122</f>
        <v>63.666142557651987</v>
      </c>
    </row>
    <row r="123" spans="1:7" ht="24" x14ac:dyDescent="0.25">
      <c r="A123" s="30" t="s">
        <v>29</v>
      </c>
      <c r="B123" s="26" t="s">
        <v>30</v>
      </c>
      <c r="C123" s="27">
        <v>0</v>
      </c>
      <c r="D123" s="27"/>
      <c r="E123" s="25"/>
      <c r="F123" s="25"/>
      <c r="G123" s="25"/>
    </row>
    <row r="124" spans="1:7" ht="24" x14ac:dyDescent="0.25">
      <c r="A124" s="29" t="s">
        <v>31</v>
      </c>
      <c r="B124" s="26" t="s">
        <v>32</v>
      </c>
      <c r="C124" s="27"/>
      <c r="D124" s="27"/>
      <c r="E124" s="25"/>
      <c r="F124" s="25"/>
      <c r="G124" s="25"/>
    </row>
    <row r="125" spans="1:7" x14ac:dyDescent="0.25">
      <c r="A125" s="31" t="s">
        <v>35</v>
      </c>
      <c r="B125" s="26" t="s">
        <v>36</v>
      </c>
      <c r="C125" s="27"/>
      <c r="D125" s="27"/>
      <c r="E125" s="25"/>
      <c r="F125" s="19" t="e">
        <f>E125*100/D125</f>
        <v>#DIV/0!</v>
      </c>
      <c r="G125" s="25" t="e">
        <f>E125*100/C125</f>
        <v>#DIV/0!</v>
      </c>
    </row>
    <row r="126" spans="1:7" x14ac:dyDescent="0.25">
      <c r="A126" s="29" t="s">
        <v>37</v>
      </c>
      <c r="B126" s="33" t="s">
        <v>38</v>
      </c>
      <c r="C126" s="27"/>
      <c r="D126" s="27"/>
      <c r="E126" s="25">
        <v>10</v>
      </c>
      <c r="F126" s="19"/>
      <c r="G126" s="25"/>
    </row>
    <row r="127" spans="1:7" x14ac:dyDescent="0.25">
      <c r="A127" s="34" t="s">
        <v>39</v>
      </c>
      <c r="B127" s="35" t="s">
        <v>40</v>
      </c>
      <c r="C127" s="36">
        <f>C128</f>
        <v>29441.3</v>
      </c>
      <c r="D127" s="36">
        <f>D128</f>
        <v>41930.6</v>
      </c>
      <c r="E127" s="36">
        <f>E128</f>
        <v>34100</v>
      </c>
      <c r="F127" s="19">
        <f>E127*100/D127</f>
        <v>81.324855833210123</v>
      </c>
      <c r="G127" s="19">
        <f>E127*100/C127</f>
        <v>115.82368985065197</v>
      </c>
    </row>
    <row r="128" spans="1:7" ht="24" x14ac:dyDescent="0.25">
      <c r="A128" s="38" t="s">
        <v>41</v>
      </c>
      <c r="B128" s="39" t="s">
        <v>42</v>
      </c>
      <c r="C128" s="40">
        <v>29441.3</v>
      </c>
      <c r="D128" s="27">
        <v>41930.6</v>
      </c>
      <c r="E128" s="25">
        <v>34100</v>
      </c>
      <c r="F128" s="25">
        <f>E128*100/D128</f>
        <v>81.324855833210123</v>
      </c>
      <c r="G128" s="25">
        <f>E128*100/C128</f>
        <v>115.82368985065197</v>
      </c>
    </row>
    <row r="129" spans="1:7" x14ac:dyDescent="0.25">
      <c r="A129" s="31"/>
      <c r="B129" s="45" t="s">
        <v>49</v>
      </c>
      <c r="C129" s="19">
        <f>C127+C115</f>
        <v>34675.1</v>
      </c>
      <c r="D129" s="19">
        <f>D127+D115</f>
        <v>47164.4</v>
      </c>
      <c r="E129" s="19">
        <f>E127+E115</f>
        <v>38225.4</v>
      </c>
      <c r="F129" s="19">
        <f>E129*100/D129</f>
        <v>81.047145728557979</v>
      </c>
      <c r="G129" s="19">
        <f>E129*100/C129</f>
        <v>110.23875922491932</v>
      </c>
    </row>
    <row r="130" spans="1:7" x14ac:dyDescent="0.25">
      <c r="A130" s="46"/>
      <c r="B130" s="47"/>
      <c r="C130" s="47"/>
      <c r="D130" s="47"/>
      <c r="E130" s="47"/>
      <c r="F130" s="19"/>
      <c r="G130" s="25"/>
    </row>
    <row r="131" spans="1:7" x14ac:dyDescent="0.25">
      <c r="A131" s="14" t="s">
        <v>59</v>
      </c>
      <c r="B131" s="15"/>
      <c r="C131" s="15"/>
      <c r="D131" s="15"/>
      <c r="E131" s="15"/>
      <c r="F131" s="15"/>
      <c r="G131" s="15"/>
    </row>
    <row r="132" spans="1:7" x14ac:dyDescent="0.25">
      <c r="A132" s="34" t="s">
        <v>11</v>
      </c>
      <c r="B132" s="48" t="s">
        <v>12</v>
      </c>
      <c r="C132" s="37">
        <f>C133+C135+C136+C137+C139+C141+C138+C140+C134</f>
        <v>9968.5</v>
      </c>
      <c r="D132" s="37">
        <f>D133+D135+D136+D137+D139+D141+D138+D140+D134</f>
        <v>10079.400000000001</v>
      </c>
      <c r="E132" s="37">
        <f>E133+E135+E136+E137+E139+E141+E138+E140+E134</f>
        <v>8260.9</v>
      </c>
      <c r="F132" s="19">
        <f>E132*100/D132</f>
        <v>81.958251483223194</v>
      </c>
      <c r="G132" s="19">
        <f>E132*100/C132</f>
        <v>82.870040627978128</v>
      </c>
    </row>
    <row r="133" spans="1:7" x14ac:dyDescent="0.25">
      <c r="A133" s="31" t="s">
        <v>13</v>
      </c>
      <c r="B133" s="26" t="s">
        <v>14</v>
      </c>
      <c r="C133" s="27">
        <v>2675</v>
      </c>
      <c r="D133" s="27">
        <v>2675</v>
      </c>
      <c r="E133" s="25">
        <v>2367.1999999999998</v>
      </c>
      <c r="F133" s="25">
        <f>E133*100/D133</f>
        <v>88.493457943925222</v>
      </c>
      <c r="G133" s="25">
        <f>E133*100/C133</f>
        <v>88.493457943925222</v>
      </c>
    </row>
    <row r="134" spans="1:7" ht="36" x14ac:dyDescent="0.25">
      <c r="A134" s="20" t="s">
        <v>15</v>
      </c>
      <c r="B134" s="26" t="s">
        <v>16</v>
      </c>
      <c r="C134" s="27">
        <v>6546.6</v>
      </c>
      <c r="D134" s="27">
        <v>6546.6</v>
      </c>
      <c r="E134" s="25">
        <v>5361</v>
      </c>
      <c r="F134" s="25">
        <f>E134*100/D134</f>
        <v>81.88983594537622</v>
      </c>
      <c r="G134" s="25">
        <f>E134*100/C134</f>
        <v>81.88983594537622</v>
      </c>
    </row>
    <row r="135" spans="1:7" x14ac:dyDescent="0.25">
      <c r="A135" s="20" t="s">
        <v>19</v>
      </c>
      <c r="B135" s="26" t="s">
        <v>20</v>
      </c>
      <c r="C135" s="27">
        <v>506.9</v>
      </c>
      <c r="D135" s="27">
        <v>509.5</v>
      </c>
      <c r="E135" s="25">
        <v>272.39999999999998</v>
      </c>
      <c r="F135" s="25">
        <f>E135*100/D135</f>
        <v>53.464180569185466</v>
      </c>
      <c r="G135" s="25">
        <f>E135*100/C135</f>
        <v>53.738409942789502</v>
      </c>
    </row>
    <row r="136" spans="1:7" x14ac:dyDescent="0.25">
      <c r="A136" s="20" t="s">
        <v>21</v>
      </c>
      <c r="B136" s="26" t="s">
        <v>22</v>
      </c>
      <c r="C136" s="27">
        <v>20</v>
      </c>
      <c r="D136" s="27">
        <v>20</v>
      </c>
      <c r="E136" s="25">
        <v>16.100000000000001</v>
      </c>
      <c r="F136" s="25">
        <f>E136*100/D136</f>
        <v>80.500000000000014</v>
      </c>
      <c r="G136" s="25">
        <f>E136*100/C136</f>
        <v>80.500000000000014</v>
      </c>
    </row>
    <row r="137" spans="1:7" ht="36" x14ac:dyDescent="0.25">
      <c r="A137" s="28" t="s">
        <v>25</v>
      </c>
      <c r="B137" s="26" t="s">
        <v>26</v>
      </c>
      <c r="C137" s="27">
        <v>220</v>
      </c>
      <c r="D137" s="27">
        <v>328.3</v>
      </c>
      <c r="E137" s="25">
        <v>231.6</v>
      </c>
      <c r="F137" s="25">
        <f>E137*100/D137</f>
        <v>70.545233018580561</v>
      </c>
      <c r="G137" s="25">
        <f>E137*100/C137</f>
        <v>105.27272727272727</v>
      </c>
    </row>
    <row r="138" spans="1:7" ht="24" x14ac:dyDescent="0.25">
      <c r="A138" s="30" t="s">
        <v>29</v>
      </c>
      <c r="B138" s="26" t="s">
        <v>30</v>
      </c>
      <c r="C138" s="27">
        <v>0</v>
      </c>
      <c r="D138" s="27"/>
      <c r="E138" s="25"/>
      <c r="F138" s="25"/>
      <c r="G138" s="25"/>
    </row>
    <row r="139" spans="1:7" ht="24" x14ac:dyDescent="0.25">
      <c r="A139" s="30" t="s">
        <v>31</v>
      </c>
      <c r="B139" s="26" t="s">
        <v>32</v>
      </c>
      <c r="C139" s="27">
        <v>0</v>
      </c>
      <c r="D139" s="27"/>
      <c r="E139" s="25"/>
      <c r="F139" s="25" t="e">
        <f>E139*100/D139</f>
        <v>#DIV/0!</v>
      </c>
      <c r="G139" s="25"/>
    </row>
    <row r="140" spans="1:7" x14ac:dyDescent="0.25">
      <c r="A140" s="31" t="s">
        <v>35</v>
      </c>
      <c r="B140" s="26" t="s">
        <v>36</v>
      </c>
      <c r="C140" s="27"/>
      <c r="D140" s="27"/>
      <c r="E140" s="25"/>
      <c r="F140" s="25"/>
      <c r="G140" s="25"/>
    </row>
    <row r="141" spans="1:7" x14ac:dyDescent="0.25">
      <c r="A141" s="30" t="s">
        <v>37</v>
      </c>
      <c r="B141" s="33" t="s">
        <v>38</v>
      </c>
      <c r="C141" s="27"/>
      <c r="D141" s="27"/>
      <c r="E141" s="55">
        <v>12.6</v>
      </c>
      <c r="F141" s="25"/>
      <c r="G141" s="25"/>
    </row>
    <row r="142" spans="1:7" x14ac:dyDescent="0.25">
      <c r="A142" s="16" t="s">
        <v>39</v>
      </c>
      <c r="B142" s="35" t="s">
        <v>40</v>
      </c>
      <c r="C142" s="36">
        <f>C143+C144+C145</f>
        <v>46888.3</v>
      </c>
      <c r="D142" s="36">
        <f>D143+D144+D146</f>
        <v>87029.8</v>
      </c>
      <c r="E142" s="36">
        <f>E143+E144+E145+E146-0.1</f>
        <v>58365.100000000006</v>
      </c>
      <c r="F142" s="19">
        <f>E142*100/D142</f>
        <v>67.063350714353021</v>
      </c>
      <c r="G142" s="19">
        <f>E142*100/C142</f>
        <v>124.47689508896677</v>
      </c>
    </row>
    <row r="143" spans="1:7" ht="24" x14ac:dyDescent="0.25">
      <c r="A143" s="38" t="s">
        <v>41</v>
      </c>
      <c r="B143" s="39" t="s">
        <v>42</v>
      </c>
      <c r="C143" s="40">
        <v>46888.3</v>
      </c>
      <c r="D143" s="27">
        <v>87004.800000000003</v>
      </c>
      <c r="E143" s="25">
        <v>58336.9</v>
      </c>
      <c r="F143" s="25">
        <f>E143*100/D143</f>
        <v>67.050208724116374</v>
      </c>
      <c r="G143" s="25">
        <f>E143*100/C143</f>
        <v>124.4167521535223</v>
      </c>
    </row>
    <row r="144" spans="1:7" x14ac:dyDescent="0.25">
      <c r="A144" s="38" t="s">
        <v>57</v>
      </c>
      <c r="B144" s="41" t="s">
        <v>44</v>
      </c>
      <c r="C144" s="41"/>
      <c r="D144" s="27"/>
      <c r="E144" s="25"/>
      <c r="F144" s="25" t="e">
        <f>E144*100/D144</f>
        <v>#DIV/0!</v>
      </c>
      <c r="G144" s="25" t="e">
        <f>E144*100/C144</f>
        <v>#DIV/0!</v>
      </c>
    </row>
    <row r="145" spans="1:7" ht="36" x14ac:dyDescent="0.25">
      <c r="A145" s="38" t="s">
        <v>47</v>
      </c>
      <c r="B145" s="43" t="s">
        <v>48</v>
      </c>
      <c r="C145" s="41"/>
      <c r="D145" s="27"/>
      <c r="E145" s="25"/>
      <c r="F145" s="25" t="e">
        <f>E145*100/D145</f>
        <v>#DIV/0!</v>
      </c>
      <c r="G145" s="25" t="e">
        <f>E145*100/C145</f>
        <v>#DIV/0!</v>
      </c>
    </row>
    <row r="146" spans="1:7" x14ac:dyDescent="0.25">
      <c r="A146" s="38" t="s">
        <v>43</v>
      </c>
      <c r="B146" s="41" t="s">
        <v>44</v>
      </c>
      <c r="C146" s="41"/>
      <c r="D146" s="27">
        <v>25</v>
      </c>
      <c r="E146" s="25">
        <v>28.3</v>
      </c>
      <c r="F146" s="25">
        <f>E146*100/D146</f>
        <v>113.2</v>
      </c>
      <c r="G146" s="25"/>
    </row>
    <row r="147" spans="1:7" x14ac:dyDescent="0.25">
      <c r="A147" s="31"/>
      <c r="B147" s="45" t="s">
        <v>49</v>
      </c>
      <c r="C147" s="19">
        <f>C142+C132</f>
        <v>56856.800000000003</v>
      </c>
      <c r="D147" s="19">
        <f>D142+D132</f>
        <v>97109.200000000012</v>
      </c>
      <c r="E147" s="19">
        <f>E142+E132</f>
        <v>66626</v>
      </c>
      <c r="F147" s="19">
        <f>E147*100/D147</f>
        <v>68.609359360390144</v>
      </c>
      <c r="G147" s="19">
        <f>E147*100/C147</f>
        <v>117.1821136609869</v>
      </c>
    </row>
    <row r="148" spans="1:7" x14ac:dyDescent="0.25">
      <c r="A148" s="57"/>
      <c r="B148" s="58"/>
      <c r="C148" s="58"/>
      <c r="D148" s="58"/>
      <c r="E148" s="58"/>
      <c r="F148" s="19"/>
      <c r="G148" s="25"/>
    </row>
    <row r="149" spans="1:7" x14ac:dyDescent="0.25">
      <c r="A149" s="14" t="s">
        <v>60</v>
      </c>
      <c r="B149" s="15"/>
      <c r="C149" s="15"/>
      <c r="D149" s="15"/>
      <c r="E149" s="15"/>
      <c r="F149" s="15"/>
      <c r="G149" s="15"/>
    </row>
    <row r="150" spans="1:7" x14ac:dyDescent="0.25">
      <c r="A150" s="34" t="s">
        <v>11</v>
      </c>
      <c r="B150" s="48" t="s">
        <v>12</v>
      </c>
      <c r="C150" s="37">
        <f>C151+C154+C156+C158+C155+C159+C157+C160+C153+C152</f>
        <v>21387.699999999997</v>
      </c>
      <c r="D150" s="37">
        <f>D151+D154+D156+D158+D155+D159+D157+D160+D153+D152</f>
        <v>21887.699999999997</v>
      </c>
      <c r="E150" s="37">
        <f>E151+E154+E156+E158+E155+E159+E157+E160+E153+E152+0.1</f>
        <v>17109.399999999998</v>
      </c>
      <c r="F150" s="19">
        <f>E150*100/D150</f>
        <v>78.16901730195498</v>
      </c>
      <c r="G150" s="19">
        <f>E150*100/C150</f>
        <v>79.996446555730628</v>
      </c>
    </row>
    <row r="151" spans="1:7" x14ac:dyDescent="0.25">
      <c r="A151" s="31" t="s">
        <v>13</v>
      </c>
      <c r="B151" s="26" t="s">
        <v>14</v>
      </c>
      <c r="C151" s="27">
        <v>13460</v>
      </c>
      <c r="D151" s="40">
        <v>13710</v>
      </c>
      <c r="E151" s="25">
        <v>12082</v>
      </c>
      <c r="F151" s="25">
        <f>E151*100/D151</f>
        <v>88.125455871626556</v>
      </c>
      <c r="G151" s="25">
        <f>E151*100/C151</f>
        <v>89.762258543833582</v>
      </c>
    </row>
    <row r="152" spans="1:7" ht="36" x14ac:dyDescent="0.25">
      <c r="A152" s="20" t="s">
        <v>15</v>
      </c>
      <c r="B152" s="26" t="s">
        <v>16</v>
      </c>
      <c r="C152" s="27">
        <v>4923.1000000000004</v>
      </c>
      <c r="D152" s="40">
        <v>4923.1000000000004</v>
      </c>
      <c r="E152" s="25">
        <v>4031.5</v>
      </c>
      <c r="F152" s="25">
        <f>E152*100/D152</f>
        <v>81.88945989315674</v>
      </c>
      <c r="G152" s="25">
        <f>E152*100/C152</f>
        <v>81.88945989315674</v>
      </c>
    </row>
    <row r="153" spans="1:7" x14ac:dyDescent="0.25">
      <c r="A153" s="20" t="s">
        <v>17</v>
      </c>
      <c r="B153" s="26" t="s">
        <v>18</v>
      </c>
      <c r="C153" s="27">
        <v>15</v>
      </c>
      <c r="D153" s="40">
        <v>15</v>
      </c>
      <c r="E153" s="25">
        <v>2.6</v>
      </c>
      <c r="F153" s="25">
        <f>E153*100/D153</f>
        <v>17.333333333333332</v>
      </c>
      <c r="G153" s="25">
        <f>E153*100/C153</f>
        <v>17.333333333333332</v>
      </c>
    </row>
    <row r="154" spans="1:7" x14ac:dyDescent="0.25">
      <c r="A154" s="20" t="s">
        <v>19</v>
      </c>
      <c r="B154" s="26" t="s">
        <v>20</v>
      </c>
      <c r="C154" s="27">
        <v>1987</v>
      </c>
      <c r="D154" s="40">
        <v>1737</v>
      </c>
      <c r="E154" s="25">
        <v>286.5</v>
      </c>
      <c r="F154" s="25">
        <f>E154*100/D154</f>
        <v>16.493955094991364</v>
      </c>
      <c r="G154" s="25">
        <f>E154*100/C154</f>
        <v>14.418721690991445</v>
      </c>
    </row>
    <row r="155" spans="1:7" x14ac:dyDescent="0.25">
      <c r="A155" s="20" t="s">
        <v>21</v>
      </c>
      <c r="B155" s="26" t="s">
        <v>22</v>
      </c>
      <c r="C155" s="27">
        <v>148.6</v>
      </c>
      <c r="D155" s="40">
        <v>148.6</v>
      </c>
      <c r="E155" s="25">
        <v>49.4</v>
      </c>
      <c r="F155" s="25">
        <f>E155*100/D155</f>
        <v>33.243606998654109</v>
      </c>
      <c r="G155" s="25">
        <f>E155*100/C155</f>
        <v>33.243606998654109</v>
      </c>
    </row>
    <row r="156" spans="1:7" ht="36" x14ac:dyDescent="0.25">
      <c r="A156" s="28" t="s">
        <v>25</v>
      </c>
      <c r="B156" s="26" t="s">
        <v>26</v>
      </c>
      <c r="C156" s="27">
        <v>854</v>
      </c>
      <c r="D156" s="40">
        <v>854</v>
      </c>
      <c r="E156" s="25">
        <v>79.8</v>
      </c>
      <c r="F156" s="25">
        <f>E156*100/D156</f>
        <v>9.3442622950819665</v>
      </c>
      <c r="G156" s="25">
        <f>E156*100/C156</f>
        <v>9.3442622950819665</v>
      </c>
    </row>
    <row r="157" spans="1:7" ht="24" x14ac:dyDescent="0.25">
      <c r="A157" s="30" t="s">
        <v>29</v>
      </c>
      <c r="B157" s="26" t="s">
        <v>30</v>
      </c>
      <c r="C157" s="27"/>
      <c r="D157" s="40">
        <v>500</v>
      </c>
      <c r="E157" s="25">
        <v>533.4</v>
      </c>
      <c r="F157" s="25">
        <f>E157*100/D157</f>
        <v>106.68</v>
      </c>
      <c r="G157" s="25"/>
    </row>
    <row r="158" spans="1:7" ht="24" x14ac:dyDescent="0.25">
      <c r="A158" s="29" t="s">
        <v>31</v>
      </c>
      <c r="B158" s="26" t="s">
        <v>32</v>
      </c>
      <c r="C158" s="27"/>
      <c r="D158" s="40"/>
      <c r="E158" s="25"/>
      <c r="F158" s="25"/>
      <c r="G158" s="25"/>
    </row>
    <row r="159" spans="1:7" x14ac:dyDescent="0.25">
      <c r="A159" s="31" t="s">
        <v>35</v>
      </c>
      <c r="B159" s="26" t="s">
        <v>36</v>
      </c>
      <c r="C159" s="27"/>
      <c r="D159" s="40"/>
      <c r="E159" s="25"/>
      <c r="F159" s="25"/>
      <c r="G159" s="25"/>
    </row>
    <row r="160" spans="1:7" x14ac:dyDescent="0.25">
      <c r="A160" s="29" t="s">
        <v>37</v>
      </c>
      <c r="B160" s="33" t="s">
        <v>38</v>
      </c>
      <c r="C160" s="27"/>
      <c r="D160" s="40"/>
      <c r="E160" s="25">
        <v>44.1</v>
      </c>
      <c r="F160" s="19"/>
      <c r="G160" s="25"/>
    </row>
    <row r="161" spans="1:7" x14ac:dyDescent="0.25">
      <c r="A161" s="34" t="s">
        <v>39</v>
      </c>
      <c r="B161" s="35" t="s">
        <v>40</v>
      </c>
      <c r="C161" s="36">
        <f>C162+C163</f>
        <v>32823.699999999997</v>
      </c>
      <c r="D161" s="36">
        <f>D162+D163</f>
        <v>77798</v>
      </c>
      <c r="E161" s="36">
        <f>E162+E163</f>
        <v>63512.800000000003</v>
      </c>
      <c r="F161" s="19">
        <f>E161*100/D161</f>
        <v>81.638088382734779</v>
      </c>
      <c r="G161" s="19">
        <f>E161*100/C161</f>
        <v>193.49677214939209</v>
      </c>
    </row>
    <row r="162" spans="1:7" ht="24" x14ac:dyDescent="0.25">
      <c r="A162" s="38" t="s">
        <v>41</v>
      </c>
      <c r="B162" s="39" t="s">
        <v>42</v>
      </c>
      <c r="C162" s="40">
        <v>32823.699999999997</v>
      </c>
      <c r="D162" s="40">
        <v>77317</v>
      </c>
      <c r="E162" s="25">
        <v>63031.8</v>
      </c>
      <c r="F162" s="25">
        <f>E162*100/D162</f>
        <v>81.523856331725241</v>
      </c>
      <c r="G162" s="25">
        <f>E162*100/C162</f>
        <v>192.03136757891403</v>
      </c>
    </row>
    <row r="163" spans="1:7" x14ac:dyDescent="0.25">
      <c r="A163" s="38" t="s">
        <v>43</v>
      </c>
      <c r="B163" s="41" t="s">
        <v>44</v>
      </c>
      <c r="C163" s="41"/>
      <c r="D163" s="40">
        <v>481</v>
      </c>
      <c r="E163" s="25">
        <v>481</v>
      </c>
      <c r="F163" s="25">
        <f>E163*100/D163</f>
        <v>100</v>
      </c>
      <c r="G163" s="25"/>
    </row>
    <row r="164" spans="1:7" x14ac:dyDescent="0.25">
      <c r="A164" s="31"/>
      <c r="B164" s="45" t="s">
        <v>49</v>
      </c>
      <c r="C164" s="19">
        <f>C161+C150</f>
        <v>54211.399999999994</v>
      </c>
      <c r="D164" s="19">
        <f>D161+D150</f>
        <v>99685.7</v>
      </c>
      <c r="E164" s="19">
        <f>E161+E150</f>
        <v>80622.2</v>
      </c>
      <c r="F164" s="19">
        <f>E164*100/D164</f>
        <v>80.876394507938457</v>
      </c>
      <c r="G164" s="19">
        <f>E164*100/C164</f>
        <v>148.71816628974719</v>
      </c>
    </row>
    <row r="165" spans="1:7" x14ac:dyDescent="0.25">
      <c r="A165" s="46"/>
      <c r="B165" s="47"/>
      <c r="C165" s="47"/>
      <c r="D165" s="47"/>
      <c r="E165" s="47"/>
      <c r="F165" s="19"/>
      <c r="G165" s="25"/>
    </row>
    <row r="166" spans="1:7" x14ac:dyDescent="0.25">
      <c r="A166" s="14" t="s">
        <v>61</v>
      </c>
      <c r="B166" s="15"/>
      <c r="C166" s="15"/>
      <c r="D166" s="15"/>
      <c r="E166" s="15"/>
      <c r="F166" s="15"/>
      <c r="G166" s="15"/>
    </row>
    <row r="167" spans="1:7" x14ac:dyDescent="0.25">
      <c r="A167" s="34" t="s">
        <v>11</v>
      </c>
      <c r="B167" s="48" t="s">
        <v>12</v>
      </c>
      <c r="C167" s="37">
        <f t="shared" ref="C167:E167" si="2">C168+C171+C172+C173+C175+C176+C177+C174+C169+C170</f>
        <v>7081.1</v>
      </c>
      <c r="D167" s="37">
        <f t="shared" si="2"/>
        <v>7427</v>
      </c>
      <c r="E167" s="37">
        <f t="shared" si="2"/>
        <v>5983.3000000000011</v>
      </c>
      <c r="F167" s="19">
        <f t="shared" ref="F167:F176" si="3">E167*100/D167</f>
        <v>80.561464925272674</v>
      </c>
      <c r="G167" s="19">
        <f>E167*100/C167</f>
        <v>84.496758978124873</v>
      </c>
    </row>
    <row r="168" spans="1:7" x14ac:dyDescent="0.25">
      <c r="A168" s="31" t="s">
        <v>13</v>
      </c>
      <c r="B168" s="26" t="s">
        <v>14</v>
      </c>
      <c r="C168" s="27">
        <v>2930</v>
      </c>
      <c r="D168" s="40">
        <v>2930</v>
      </c>
      <c r="E168" s="25">
        <v>2265.4</v>
      </c>
      <c r="F168" s="25">
        <f t="shared" si="3"/>
        <v>77.317406143344712</v>
      </c>
      <c r="G168" s="25">
        <f>E168*100/C168</f>
        <v>77.317406143344712</v>
      </c>
    </row>
    <row r="169" spans="1:7" ht="36" x14ac:dyDescent="0.25">
      <c r="A169" s="20" t="s">
        <v>15</v>
      </c>
      <c r="B169" s="26" t="s">
        <v>16</v>
      </c>
      <c r="C169" s="27">
        <v>2826.6</v>
      </c>
      <c r="D169" s="40">
        <v>2826.6</v>
      </c>
      <c r="E169" s="25">
        <v>2314.6</v>
      </c>
      <c r="F169" s="25">
        <f t="shared" si="3"/>
        <v>81.88636524446332</v>
      </c>
      <c r="G169" s="25">
        <f>E169*100/C169</f>
        <v>81.88636524446332</v>
      </c>
    </row>
    <row r="170" spans="1:7" x14ac:dyDescent="0.25">
      <c r="A170" s="20" t="s">
        <v>17</v>
      </c>
      <c r="B170" s="26" t="s">
        <v>18</v>
      </c>
      <c r="C170" s="27">
        <v>0</v>
      </c>
      <c r="D170" s="40">
        <v>2.6</v>
      </c>
      <c r="E170" s="25">
        <v>2.6</v>
      </c>
      <c r="F170" s="25">
        <f t="shared" si="3"/>
        <v>100</v>
      </c>
      <c r="G170" s="25"/>
    </row>
    <row r="171" spans="1:7" x14ac:dyDescent="0.25">
      <c r="A171" s="20" t="s">
        <v>19</v>
      </c>
      <c r="B171" s="26" t="s">
        <v>20</v>
      </c>
      <c r="C171" s="27">
        <v>875.5</v>
      </c>
      <c r="D171" s="40">
        <v>875.5</v>
      </c>
      <c r="E171" s="25">
        <v>594.9</v>
      </c>
      <c r="F171" s="25">
        <f t="shared" si="3"/>
        <v>67.94974300399771</v>
      </c>
      <c r="G171" s="25">
        <f>E171*100/C171</f>
        <v>67.94974300399771</v>
      </c>
    </row>
    <row r="172" spans="1:7" x14ac:dyDescent="0.25">
      <c r="A172" s="20" t="s">
        <v>21</v>
      </c>
      <c r="B172" s="26" t="s">
        <v>22</v>
      </c>
      <c r="C172" s="27">
        <v>35</v>
      </c>
      <c r="D172" s="40">
        <v>10</v>
      </c>
      <c r="E172" s="25">
        <v>9.1999999999999993</v>
      </c>
      <c r="F172" s="25">
        <f t="shared" si="3"/>
        <v>91.999999999999986</v>
      </c>
      <c r="G172" s="25">
        <f>E172*100/C172</f>
        <v>26.285714285714281</v>
      </c>
    </row>
    <row r="173" spans="1:7" ht="36" x14ac:dyDescent="0.25">
      <c r="A173" s="28" t="s">
        <v>25</v>
      </c>
      <c r="B173" s="26" t="s">
        <v>26</v>
      </c>
      <c r="C173" s="27">
        <v>414</v>
      </c>
      <c r="D173" s="40">
        <v>737</v>
      </c>
      <c r="E173" s="25">
        <v>751.3</v>
      </c>
      <c r="F173" s="25">
        <f t="shared" si="3"/>
        <v>101.94029850746269</v>
      </c>
      <c r="G173" s="25">
        <f>E173*100/C173</f>
        <v>181.47342995169083</v>
      </c>
    </row>
    <row r="174" spans="1:7" ht="24" x14ac:dyDescent="0.25">
      <c r="A174" s="30" t="s">
        <v>29</v>
      </c>
      <c r="B174" s="26" t="s">
        <v>30</v>
      </c>
      <c r="C174" s="27">
        <v>0</v>
      </c>
      <c r="D174" s="40">
        <v>35.299999999999997</v>
      </c>
      <c r="E174" s="25">
        <v>35.299999999999997</v>
      </c>
      <c r="F174" s="25">
        <f t="shared" si="3"/>
        <v>100</v>
      </c>
      <c r="G174" s="25"/>
    </row>
    <row r="175" spans="1:7" ht="24" x14ac:dyDescent="0.25">
      <c r="A175" s="29" t="s">
        <v>31</v>
      </c>
      <c r="B175" s="26" t="s">
        <v>32</v>
      </c>
      <c r="C175" s="27"/>
      <c r="D175" s="40"/>
      <c r="E175" s="25"/>
      <c r="F175" s="25" t="e">
        <f t="shared" si="3"/>
        <v>#DIV/0!</v>
      </c>
      <c r="G175" s="25"/>
    </row>
    <row r="176" spans="1:7" x14ac:dyDescent="0.25">
      <c r="A176" s="31" t="s">
        <v>35</v>
      </c>
      <c r="B176" s="26" t="s">
        <v>36</v>
      </c>
      <c r="C176" s="27"/>
      <c r="D176" s="40">
        <v>10</v>
      </c>
      <c r="E176" s="25">
        <v>10</v>
      </c>
      <c r="F176" s="25">
        <f t="shared" si="3"/>
        <v>100</v>
      </c>
      <c r="G176" s="25"/>
    </row>
    <row r="177" spans="1:7" x14ac:dyDescent="0.25">
      <c r="A177" s="52" t="s">
        <v>37</v>
      </c>
      <c r="B177" s="33" t="s">
        <v>38</v>
      </c>
      <c r="C177" s="27"/>
      <c r="D177" s="40"/>
      <c r="E177" s="25"/>
      <c r="F177" s="19"/>
      <c r="G177" s="25"/>
    </row>
    <row r="178" spans="1:7" x14ac:dyDescent="0.25">
      <c r="A178" s="34" t="s">
        <v>39</v>
      </c>
      <c r="B178" s="35" t="s">
        <v>40</v>
      </c>
      <c r="C178" s="36">
        <f>C179+C180</f>
        <v>28800.9</v>
      </c>
      <c r="D178" s="36">
        <f>D179+D180</f>
        <v>40146.1</v>
      </c>
      <c r="E178" s="36">
        <f>E179+E180</f>
        <v>27982.7</v>
      </c>
      <c r="F178" s="19">
        <f>E178*100/D178</f>
        <v>69.70216285018968</v>
      </c>
      <c r="G178" s="19">
        <f>E178*100/C178</f>
        <v>97.159116555385424</v>
      </c>
    </row>
    <row r="179" spans="1:7" ht="24" x14ac:dyDescent="0.25">
      <c r="A179" s="38" t="s">
        <v>41</v>
      </c>
      <c r="B179" s="39" t="s">
        <v>42</v>
      </c>
      <c r="C179" s="40">
        <v>28800.9</v>
      </c>
      <c r="D179" s="40">
        <v>40146.1</v>
      </c>
      <c r="E179" s="25">
        <v>27982.7</v>
      </c>
      <c r="F179" s="25">
        <f>E179*100/D179</f>
        <v>69.70216285018968</v>
      </c>
      <c r="G179" s="25">
        <f>E179*100/C179</f>
        <v>97.159116555385424</v>
      </c>
    </row>
    <row r="180" spans="1:7" x14ac:dyDescent="0.25">
      <c r="A180" s="38" t="s">
        <v>57</v>
      </c>
      <c r="B180" s="41" t="s">
        <v>44</v>
      </c>
      <c r="C180" s="42"/>
      <c r="D180" s="40"/>
      <c r="E180" s="25"/>
      <c r="F180" s="25"/>
      <c r="G180" s="25"/>
    </row>
    <row r="181" spans="1:7" x14ac:dyDescent="0.25">
      <c r="A181" s="31"/>
      <c r="B181" s="45" t="s">
        <v>49</v>
      </c>
      <c r="C181" s="19">
        <f>C178+C167</f>
        <v>35882</v>
      </c>
      <c r="D181" s="19">
        <f>D178+D167</f>
        <v>47573.1</v>
      </c>
      <c r="E181" s="19">
        <f>E178+E167</f>
        <v>33966</v>
      </c>
      <c r="F181" s="19">
        <f>E181*100/D181</f>
        <v>71.397491439489968</v>
      </c>
      <c r="G181" s="19">
        <f>E181*100/C181</f>
        <v>94.660275346970622</v>
      </c>
    </row>
    <row r="182" spans="1:7" x14ac:dyDescent="0.25">
      <c r="A182" s="46"/>
      <c r="B182" s="47"/>
      <c r="C182" s="47"/>
      <c r="D182" s="47"/>
      <c r="E182" s="47"/>
      <c r="F182" s="19"/>
      <c r="G182" s="25"/>
    </row>
    <row r="183" spans="1:7" x14ac:dyDescent="0.25">
      <c r="A183" s="14" t="s">
        <v>62</v>
      </c>
      <c r="B183" s="15"/>
      <c r="C183" s="15"/>
      <c r="D183" s="15"/>
      <c r="E183" s="15"/>
      <c r="F183" s="15"/>
      <c r="G183" s="15"/>
    </row>
    <row r="184" spans="1:7" x14ac:dyDescent="0.25">
      <c r="A184" s="34" t="s">
        <v>11</v>
      </c>
      <c r="B184" s="48" t="s">
        <v>12</v>
      </c>
      <c r="C184" s="37">
        <f>C185+C187+C188+C189+C190+C192+C194+C193+C191+C186</f>
        <v>25890.9</v>
      </c>
      <c r="D184" s="37">
        <f>D185+D187+D188+D189+D190+D192+D194+D193+D191+D186</f>
        <v>26505.9</v>
      </c>
      <c r="E184" s="37">
        <f>E185+E187+E188+E189+E190+E192+E194+E193+E191+E186</f>
        <v>21904.400000000005</v>
      </c>
      <c r="F184" s="19">
        <f t="shared" ref="F184:F190" si="4">E184*100/D184</f>
        <v>82.639714176843654</v>
      </c>
      <c r="G184" s="19">
        <f t="shared" ref="G184:G190" si="5">E184*100/C184</f>
        <v>84.602698245329449</v>
      </c>
    </row>
    <row r="185" spans="1:7" x14ac:dyDescent="0.25">
      <c r="A185" s="31" t="s">
        <v>13</v>
      </c>
      <c r="B185" s="26" t="s">
        <v>14</v>
      </c>
      <c r="C185" s="27">
        <v>17800</v>
      </c>
      <c r="D185" s="40">
        <v>18300</v>
      </c>
      <c r="E185" s="25">
        <v>16333.7</v>
      </c>
      <c r="F185" s="25">
        <f t="shared" si="4"/>
        <v>89.255191256830599</v>
      </c>
      <c r="G185" s="25">
        <f t="shared" si="5"/>
        <v>91.762359550561797</v>
      </c>
    </row>
    <row r="186" spans="1:7" ht="36" x14ac:dyDescent="0.25">
      <c r="A186" s="20" t="s">
        <v>15</v>
      </c>
      <c r="B186" s="26" t="s">
        <v>16</v>
      </c>
      <c r="C186" s="27">
        <v>4590.2</v>
      </c>
      <c r="D186" s="40">
        <v>4590.2</v>
      </c>
      <c r="E186" s="25">
        <v>3758.9</v>
      </c>
      <c r="F186" s="25">
        <f t="shared" si="4"/>
        <v>81.889678009672778</v>
      </c>
      <c r="G186" s="25">
        <f t="shared" si="5"/>
        <v>81.889678009672778</v>
      </c>
    </row>
    <row r="187" spans="1:7" x14ac:dyDescent="0.25">
      <c r="A187" s="20" t="s">
        <v>17</v>
      </c>
      <c r="B187" s="26" t="s">
        <v>18</v>
      </c>
      <c r="C187" s="27">
        <v>1</v>
      </c>
      <c r="D187" s="40">
        <v>2.8</v>
      </c>
      <c r="E187" s="25">
        <v>2.7</v>
      </c>
      <c r="F187" s="25">
        <f t="shared" si="4"/>
        <v>96.428571428571431</v>
      </c>
      <c r="G187" s="25">
        <f t="shared" si="5"/>
        <v>270</v>
      </c>
    </row>
    <row r="188" spans="1:7" x14ac:dyDescent="0.25">
      <c r="A188" s="20" t="s">
        <v>19</v>
      </c>
      <c r="B188" s="26" t="s">
        <v>20</v>
      </c>
      <c r="C188" s="27">
        <v>3084.7</v>
      </c>
      <c r="D188" s="40">
        <v>3084.7</v>
      </c>
      <c r="E188" s="25">
        <v>1354.5</v>
      </c>
      <c r="F188" s="25">
        <f t="shared" si="4"/>
        <v>43.910266800661333</v>
      </c>
      <c r="G188" s="25">
        <f t="shared" si="5"/>
        <v>43.910266800661333</v>
      </c>
    </row>
    <row r="189" spans="1:7" x14ac:dyDescent="0.25">
      <c r="A189" s="20" t="s">
        <v>21</v>
      </c>
      <c r="B189" s="26" t="s">
        <v>22</v>
      </c>
      <c r="C189" s="27">
        <v>165</v>
      </c>
      <c r="D189" s="40">
        <v>121.2</v>
      </c>
      <c r="E189" s="25">
        <v>83.9</v>
      </c>
      <c r="F189" s="25">
        <f t="shared" si="4"/>
        <v>69.224422442244219</v>
      </c>
      <c r="G189" s="25">
        <f t="shared" si="5"/>
        <v>50.848484848484851</v>
      </c>
    </row>
    <row r="190" spans="1:7" ht="36" x14ac:dyDescent="0.25">
      <c r="A190" s="28" t="s">
        <v>25</v>
      </c>
      <c r="B190" s="26" t="s">
        <v>26</v>
      </c>
      <c r="C190" s="27">
        <v>250</v>
      </c>
      <c r="D190" s="40">
        <v>292</v>
      </c>
      <c r="E190" s="25">
        <v>311.89999999999998</v>
      </c>
      <c r="F190" s="25">
        <f t="shared" si="4"/>
        <v>106.81506849315068</v>
      </c>
      <c r="G190" s="25">
        <f t="shared" si="5"/>
        <v>124.75999999999999</v>
      </c>
    </row>
    <row r="191" spans="1:7" ht="24" x14ac:dyDescent="0.25">
      <c r="A191" s="29" t="s">
        <v>29</v>
      </c>
      <c r="B191" s="26" t="s">
        <v>30</v>
      </c>
      <c r="C191" s="27"/>
      <c r="D191" s="40"/>
      <c r="E191" s="25">
        <v>58.8</v>
      </c>
      <c r="F191" s="25"/>
      <c r="G191" s="25"/>
    </row>
    <row r="192" spans="1:7" ht="24" x14ac:dyDescent="0.25">
      <c r="A192" s="29" t="s">
        <v>31</v>
      </c>
      <c r="B192" s="26" t="s">
        <v>32</v>
      </c>
      <c r="C192" s="27"/>
      <c r="D192" s="40">
        <v>115</v>
      </c>
      <c r="E192" s="25"/>
      <c r="F192" s="25"/>
      <c r="G192" s="25"/>
    </row>
    <row r="193" spans="1:7" x14ac:dyDescent="0.25">
      <c r="A193" s="31" t="s">
        <v>35</v>
      </c>
      <c r="B193" s="26" t="s">
        <v>36</v>
      </c>
      <c r="C193" s="27"/>
      <c r="D193" s="40"/>
      <c r="E193" s="25"/>
      <c r="F193" s="25"/>
      <c r="G193" s="25"/>
    </row>
    <row r="194" spans="1:7" x14ac:dyDescent="0.25">
      <c r="A194" s="52" t="s">
        <v>37</v>
      </c>
      <c r="B194" s="33" t="s">
        <v>38</v>
      </c>
      <c r="C194" s="27"/>
      <c r="D194" s="40"/>
      <c r="E194" s="25"/>
      <c r="F194" s="19"/>
      <c r="G194" s="25"/>
    </row>
    <row r="195" spans="1:7" x14ac:dyDescent="0.25">
      <c r="A195" s="16" t="s">
        <v>39</v>
      </c>
      <c r="B195" s="35" t="s">
        <v>40</v>
      </c>
      <c r="C195" s="18">
        <f>C196</f>
        <v>29655.7</v>
      </c>
      <c r="D195" s="18">
        <f>D196+D197</f>
        <v>51622.5</v>
      </c>
      <c r="E195" s="18">
        <f>E196+E197</f>
        <v>35283</v>
      </c>
      <c r="F195" s="19">
        <f>E195*100/D195</f>
        <v>68.348104024407959</v>
      </c>
      <c r="G195" s="19">
        <f>E195*100/C195</f>
        <v>118.97544148342477</v>
      </c>
    </row>
    <row r="196" spans="1:7" ht="24" x14ac:dyDescent="0.25">
      <c r="A196" s="59" t="s">
        <v>41</v>
      </c>
      <c r="B196" s="39" t="s">
        <v>42</v>
      </c>
      <c r="C196" s="40">
        <v>29655.7</v>
      </c>
      <c r="D196" s="40">
        <v>51376.7</v>
      </c>
      <c r="E196" s="25">
        <v>35037.199999999997</v>
      </c>
      <c r="F196" s="25">
        <f>E196*100/D196</f>
        <v>68.196672810826698</v>
      </c>
      <c r="G196" s="25">
        <f>E196*100/C196</f>
        <v>118.14659576405208</v>
      </c>
    </row>
    <row r="197" spans="1:7" x14ac:dyDescent="0.25">
      <c r="A197" s="38" t="s">
        <v>43</v>
      </c>
      <c r="B197" s="41" t="s">
        <v>44</v>
      </c>
      <c r="C197" s="40"/>
      <c r="D197" s="40">
        <v>245.8</v>
      </c>
      <c r="E197" s="25">
        <v>245.8</v>
      </c>
      <c r="F197" s="25">
        <f>E197*100/D197</f>
        <v>100</v>
      </c>
      <c r="G197" s="25"/>
    </row>
    <row r="198" spans="1:7" x14ac:dyDescent="0.25">
      <c r="A198" s="31"/>
      <c r="B198" s="45" t="s">
        <v>49</v>
      </c>
      <c r="C198" s="19">
        <f>C195+C184</f>
        <v>55546.600000000006</v>
      </c>
      <c r="D198" s="19">
        <f>D195+D184</f>
        <v>78128.399999999994</v>
      </c>
      <c r="E198" s="19">
        <f>E195+E184</f>
        <v>57187.400000000009</v>
      </c>
      <c r="F198" s="19">
        <f>E198*100/D198</f>
        <v>73.196686480204406</v>
      </c>
      <c r="G198" s="19">
        <f>E198*100/C198</f>
        <v>102.95391617128682</v>
      </c>
    </row>
    <row r="199" spans="1:7" x14ac:dyDescent="0.25">
      <c r="A199" s="46"/>
      <c r="B199" s="47"/>
      <c r="C199" s="47"/>
      <c r="D199" s="47"/>
      <c r="E199" s="47"/>
      <c r="F199" s="19"/>
      <c r="G199" s="25"/>
    </row>
    <row r="200" spans="1:7" x14ac:dyDescent="0.25">
      <c r="A200" s="14" t="s">
        <v>63</v>
      </c>
      <c r="B200" s="15"/>
      <c r="C200" s="15"/>
      <c r="D200" s="15"/>
      <c r="E200" s="15"/>
      <c r="F200" s="15"/>
      <c r="G200" s="15"/>
    </row>
    <row r="201" spans="1:7" x14ac:dyDescent="0.25">
      <c r="A201" s="34" t="s">
        <v>11</v>
      </c>
      <c r="B201" s="48" t="s">
        <v>12</v>
      </c>
      <c r="C201" s="37">
        <f>C202+C205+C207+C208+C206+C209+C210+C204+C203</f>
        <v>5268.6</v>
      </c>
      <c r="D201" s="37">
        <f>D202+D205+D207+D208+D206+D209+D210+D204+D203</f>
        <v>5268.6</v>
      </c>
      <c r="E201" s="37">
        <f>E202+E205+E207+E208+E206+E209+E210+E204+E203+0.1</f>
        <v>4212.3</v>
      </c>
      <c r="F201" s="19">
        <f t="shared" ref="F201:F207" si="6">E201*100/D201</f>
        <v>79.951030634324098</v>
      </c>
      <c r="G201" s="19">
        <f t="shared" ref="G201:G209" si="7">E201*100/C201</f>
        <v>79.951030634324098</v>
      </c>
    </row>
    <row r="202" spans="1:7" x14ac:dyDescent="0.25">
      <c r="A202" s="31" t="s">
        <v>13</v>
      </c>
      <c r="B202" s="26" t="s">
        <v>14</v>
      </c>
      <c r="C202" s="27">
        <v>1320</v>
      </c>
      <c r="D202" s="40">
        <v>1320</v>
      </c>
      <c r="E202" s="25">
        <v>1082.2</v>
      </c>
      <c r="F202" s="25">
        <f t="shared" si="6"/>
        <v>81.984848484848484</v>
      </c>
      <c r="G202" s="25">
        <f t="shared" si="7"/>
        <v>81.984848484848484</v>
      </c>
    </row>
    <row r="203" spans="1:7" ht="36" x14ac:dyDescent="0.25">
      <c r="A203" s="20" t="s">
        <v>15</v>
      </c>
      <c r="B203" s="26" t="s">
        <v>16</v>
      </c>
      <c r="C203" s="27">
        <v>3521.6</v>
      </c>
      <c r="D203" s="40">
        <v>3521.6</v>
      </c>
      <c r="E203" s="25">
        <v>2883.7</v>
      </c>
      <c r="F203" s="25">
        <f t="shared" si="6"/>
        <v>81.886074511585647</v>
      </c>
      <c r="G203" s="25">
        <f t="shared" si="7"/>
        <v>81.886074511585647</v>
      </c>
    </row>
    <row r="204" spans="1:7" x14ac:dyDescent="0.25">
      <c r="A204" s="20" t="s">
        <v>17</v>
      </c>
      <c r="B204" s="26" t="s">
        <v>18</v>
      </c>
      <c r="C204" s="27">
        <v>16</v>
      </c>
      <c r="D204" s="40">
        <v>16</v>
      </c>
      <c r="E204" s="25">
        <v>0</v>
      </c>
      <c r="F204" s="25">
        <f t="shared" si="6"/>
        <v>0</v>
      </c>
      <c r="G204" s="25">
        <f t="shared" si="7"/>
        <v>0</v>
      </c>
    </row>
    <row r="205" spans="1:7" x14ac:dyDescent="0.25">
      <c r="A205" s="20" t="s">
        <v>19</v>
      </c>
      <c r="B205" s="26" t="s">
        <v>20</v>
      </c>
      <c r="C205" s="27">
        <v>256.89999999999998</v>
      </c>
      <c r="D205" s="40">
        <v>256.89999999999998</v>
      </c>
      <c r="E205" s="25">
        <v>126.4</v>
      </c>
      <c r="F205" s="25">
        <f t="shared" si="6"/>
        <v>49.202024133904246</v>
      </c>
      <c r="G205" s="25">
        <f t="shared" si="7"/>
        <v>49.202024133904246</v>
      </c>
    </row>
    <row r="206" spans="1:7" x14ac:dyDescent="0.25">
      <c r="A206" s="20" t="s">
        <v>21</v>
      </c>
      <c r="B206" s="26" t="s">
        <v>22</v>
      </c>
      <c r="C206" s="27">
        <v>19</v>
      </c>
      <c r="D206" s="40">
        <v>19</v>
      </c>
      <c r="E206" s="25">
        <v>10.4</v>
      </c>
      <c r="F206" s="25">
        <f t="shared" si="6"/>
        <v>54.736842105263158</v>
      </c>
      <c r="G206" s="25">
        <f t="shared" si="7"/>
        <v>54.736842105263158</v>
      </c>
    </row>
    <row r="207" spans="1:7" ht="36" x14ac:dyDescent="0.25">
      <c r="A207" s="28" t="s">
        <v>25</v>
      </c>
      <c r="B207" s="26" t="s">
        <v>26</v>
      </c>
      <c r="C207" s="27">
        <v>135.1</v>
      </c>
      <c r="D207" s="40">
        <v>135.1</v>
      </c>
      <c r="E207" s="25">
        <v>109.5</v>
      </c>
      <c r="F207" s="25">
        <f t="shared" si="6"/>
        <v>81.051073279052559</v>
      </c>
      <c r="G207" s="25">
        <f t="shared" si="7"/>
        <v>81.051073279052559</v>
      </c>
    </row>
    <row r="208" spans="1:7" ht="24" x14ac:dyDescent="0.25">
      <c r="A208" s="29" t="s">
        <v>31</v>
      </c>
      <c r="B208" s="26" t="s">
        <v>32</v>
      </c>
      <c r="C208" s="27"/>
      <c r="D208" s="40"/>
      <c r="E208" s="25"/>
      <c r="F208" s="25"/>
      <c r="G208" s="25" t="e">
        <f t="shared" si="7"/>
        <v>#DIV/0!</v>
      </c>
    </row>
    <row r="209" spans="1:7" x14ac:dyDescent="0.25">
      <c r="A209" s="29" t="s">
        <v>35</v>
      </c>
      <c r="B209" s="26" t="s">
        <v>36</v>
      </c>
      <c r="C209" s="27"/>
      <c r="D209" s="40"/>
      <c r="E209" s="25"/>
      <c r="F209" s="25"/>
      <c r="G209" s="25" t="e">
        <f t="shared" si="7"/>
        <v>#DIV/0!</v>
      </c>
    </row>
    <row r="210" spans="1:7" x14ac:dyDescent="0.25">
      <c r="A210" s="52" t="s">
        <v>37</v>
      </c>
      <c r="B210" s="33" t="s">
        <v>38</v>
      </c>
      <c r="C210" s="27"/>
      <c r="D210" s="40"/>
      <c r="E210" s="25"/>
      <c r="F210" s="25"/>
      <c r="G210" s="25"/>
    </row>
    <row r="211" spans="1:7" x14ac:dyDescent="0.25">
      <c r="A211" s="34" t="s">
        <v>39</v>
      </c>
      <c r="B211" s="35" t="s">
        <v>40</v>
      </c>
      <c r="C211" s="36">
        <f>C212</f>
        <v>25685.5</v>
      </c>
      <c r="D211" s="36">
        <f>D212+D213</f>
        <v>37309.4</v>
      </c>
      <c r="E211" s="36">
        <f>E212+E213</f>
        <v>31449</v>
      </c>
      <c r="F211" s="19">
        <f>E211*100/D211</f>
        <v>84.292430325869617</v>
      </c>
      <c r="G211" s="19">
        <f>E211*100/C211</f>
        <v>122.4387300227755</v>
      </c>
    </row>
    <row r="212" spans="1:7" ht="24" x14ac:dyDescent="0.25">
      <c r="A212" s="38" t="s">
        <v>41</v>
      </c>
      <c r="B212" s="39" t="s">
        <v>42</v>
      </c>
      <c r="C212" s="40">
        <v>25685.5</v>
      </c>
      <c r="D212" s="40">
        <v>37309.1</v>
      </c>
      <c r="E212" s="25">
        <v>31448.7</v>
      </c>
      <c r="F212" s="25">
        <f>E212*100/D212</f>
        <v>84.292304022343075</v>
      </c>
      <c r="G212" s="25">
        <f>E212*100/C212</f>
        <v>122.43756204862666</v>
      </c>
    </row>
    <row r="213" spans="1:7" x14ac:dyDescent="0.25">
      <c r="A213" s="38" t="s">
        <v>43</v>
      </c>
      <c r="B213" s="41" t="s">
        <v>44</v>
      </c>
      <c r="C213" s="40"/>
      <c r="D213" s="40">
        <v>0.3</v>
      </c>
      <c r="E213" s="25">
        <v>0.3</v>
      </c>
      <c r="F213" s="25"/>
      <c r="G213" s="25"/>
    </row>
    <row r="214" spans="1:7" x14ac:dyDescent="0.25">
      <c r="A214" s="31"/>
      <c r="B214" s="45" t="s">
        <v>49</v>
      </c>
      <c r="C214" s="19">
        <f>C211+C201</f>
        <v>30954.1</v>
      </c>
      <c r="D214" s="19">
        <f>D211+D201</f>
        <v>42578</v>
      </c>
      <c r="E214" s="19">
        <f>E211+E201</f>
        <v>35661.300000000003</v>
      </c>
      <c r="F214" s="19">
        <f>E214*100/D214</f>
        <v>83.755225703414922</v>
      </c>
      <c r="G214" s="19">
        <f>E214*100/C214</f>
        <v>115.20703234789578</v>
      </c>
    </row>
    <row r="215" spans="1:7" x14ac:dyDescent="0.25">
      <c r="A215" s="46"/>
      <c r="B215" s="47"/>
      <c r="C215" s="47"/>
      <c r="D215" s="47"/>
      <c r="E215" s="47"/>
      <c r="F215" s="19"/>
      <c r="G215" s="25"/>
    </row>
    <row r="216" spans="1:7" x14ac:dyDescent="0.25">
      <c r="A216" s="14" t="s">
        <v>64</v>
      </c>
      <c r="B216" s="15"/>
      <c r="C216" s="15"/>
      <c r="D216" s="15"/>
      <c r="E216" s="15"/>
      <c r="F216" s="15"/>
      <c r="G216" s="15"/>
    </row>
    <row r="217" spans="1:7" x14ac:dyDescent="0.25">
      <c r="A217" s="34" t="s">
        <v>11</v>
      </c>
      <c r="B217" s="48" t="s">
        <v>12</v>
      </c>
      <c r="C217" s="37">
        <f>C218+C220+C221+C222+C224+C225+C227+C229+C226+C223+C230+C228+C219</f>
        <v>1078319.6000000001</v>
      </c>
      <c r="D217" s="37">
        <f>D218+D220+D221+D222+D224+D225+D227+D229+D226+D223+D230+D228+D219</f>
        <v>1127389.3000000003</v>
      </c>
      <c r="E217" s="37">
        <f>E218+E220+E221+E222+E224+E225+E227+E229+E226+E223+E230+E228+E219</f>
        <v>929805.89999999991</v>
      </c>
      <c r="F217" s="19">
        <f t="shared" ref="F217:F222" si="8">E217*100/D217</f>
        <v>82.474252682724554</v>
      </c>
      <c r="G217" s="19">
        <f t="shared" ref="G217:G228" si="9">E217*100/C217</f>
        <v>86.227302183879416</v>
      </c>
    </row>
    <row r="218" spans="1:7" x14ac:dyDescent="0.25">
      <c r="A218" s="31" t="s">
        <v>13</v>
      </c>
      <c r="B218" s="26" t="s">
        <v>14</v>
      </c>
      <c r="C218" s="25">
        <f>C9+C31+C47+C65+C82+C100+C116+C133+C151+C168+C185+C202</f>
        <v>788632.3</v>
      </c>
      <c r="D218" s="25">
        <f>D9+D31+D47+D65+D82+D100+D116+D133+D151+D168+D185+D202</f>
        <v>784029.3</v>
      </c>
      <c r="E218" s="25">
        <f>E9+E31+E47+E65+E82+E100+E116+E133+E151+E168+E185+E202</f>
        <v>634825.99999999988</v>
      </c>
      <c r="F218" s="25">
        <f t="shared" si="8"/>
        <v>80.969678046470946</v>
      </c>
      <c r="G218" s="25">
        <f t="shared" si="9"/>
        <v>80.497083368256639</v>
      </c>
    </row>
    <row r="219" spans="1:7" ht="36" x14ac:dyDescent="0.25">
      <c r="A219" s="20" t="s">
        <v>15</v>
      </c>
      <c r="B219" s="26" t="s">
        <v>16</v>
      </c>
      <c r="C219" s="25">
        <f>C10+C32+C48+C66+C83+C101+C118+C134+C152+C169+C186+C203</f>
        <v>48723.299999999996</v>
      </c>
      <c r="D219" s="25">
        <f>D10+D32+D48+D66+D83+D101+D118+D134+D152+D169+D186+D203</f>
        <v>48423.299999999996</v>
      </c>
      <c r="E219" s="25">
        <f>E10+E32+E48+E66+E83+E101+E118+E134+E152+E169+E186+E203+0.1</f>
        <v>39898.799999999996</v>
      </c>
      <c r="F219" s="25">
        <f t="shared" si="8"/>
        <v>82.395871409011775</v>
      </c>
      <c r="G219" s="25">
        <f t="shared" si="9"/>
        <v>81.888542032251507</v>
      </c>
    </row>
    <row r="220" spans="1:7" x14ac:dyDescent="0.25">
      <c r="A220" s="20" t="s">
        <v>17</v>
      </c>
      <c r="B220" s="26" t="s">
        <v>18</v>
      </c>
      <c r="C220" s="25">
        <f>C11+C49+C67+C204+C153+C117+C187+C84+C102+C170+C119</f>
        <v>44696</v>
      </c>
      <c r="D220" s="25">
        <f>D11+D49+D67+D204+D153+D117+D187+D84+D102+D170+D119</f>
        <v>45217.7</v>
      </c>
      <c r="E220" s="25">
        <f>E11+E49+E67+E204+E153+E117+E187+E84+E102+E170+E119+0.1</f>
        <v>45081.499999999993</v>
      </c>
      <c r="F220" s="25">
        <f t="shared" si="8"/>
        <v>99.698790517872411</v>
      </c>
      <c r="G220" s="25">
        <f t="shared" si="9"/>
        <v>100.86249328798995</v>
      </c>
    </row>
    <row r="221" spans="1:7" x14ac:dyDescent="0.25">
      <c r="A221" s="20" t="s">
        <v>19</v>
      </c>
      <c r="B221" s="26" t="s">
        <v>20</v>
      </c>
      <c r="C221" s="25">
        <f>C12+C33+C50+C68+C85+C103+C120+C135+C154+C171+C188+C205</f>
        <v>31354.900000000005</v>
      </c>
      <c r="D221" s="25">
        <f>D12+D33+D50+D68+D85+D103+D120+D135+D154+D171+D188+D205</f>
        <v>30706.800000000003</v>
      </c>
      <c r="E221" s="25">
        <f>E12+E33+E50+E68+E85+E103+E120+E135+E154+E171+E188+E205-0.1</f>
        <v>17664</v>
      </c>
      <c r="F221" s="25">
        <f t="shared" si="8"/>
        <v>57.524717652116138</v>
      </c>
      <c r="G221" s="25">
        <f t="shared" si="9"/>
        <v>56.335692347926468</v>
      </c>
    </row>
    <row r="222" spans="1:7" x14ac:dyDescent="0.25">
      <c r="A222" s="20" t="s">
        <v>21</v>
      </c>
      <c r="B222" s="26" t="s">
        <v>22</v>
      </c>
      <c r="C222" s="25">
        <f>C13+C34+C51+C69+C86+C104+C121+C136+C155+C172+C189+C206</f>
        <v>3813.7</v>
      </c>
      <c r="D222" s="25">
        <f>D13+D34+D51+D69+D86+D104+D121+D136+D155+D172+D189+D206</f>
        <v>3892.2</v>
      </c>
      <c r="E222" s="25">
        <f>E13+E34+E69+E86+E104+E121+E136+E155+E172+E189+E206+E51+0.2</f>
        <v>3478.5000000000005</v>
      </c>
      <c r="F222" s="25">
        <f t="shared" si="8"/>
        <v>89.371049791891494</v>
      </c>
      <c r="G222" s="25">
        <f t="shared" si="9"/>
        <v>91.210635341007446</v>
      </c>
    </row>
    <row r="223" spans="1:7" ht="36" x14ac:dyDescent="0.25">
      <c r="A223" s="20" t="s">
        <v>23</v>
      </c>
      <c r="B223" s="26" t="s">
        <v>24</v>
      </c>
      <c r="C223" s="60">
        <f>C14</f>
        <v>0</v>
      </c>
      <c r="D223" s="60">
        <f>D14</f>
        <v>0</v>
      </c>
      <c r="E223" s="60">
        <f>E14</f>
        <v>0</v>
      </c>
      <c r="F223" s="25"/>
      <c r="G223" s="25" t="e">
        <f t="shared" si="9"/>
        <v>#DIV/0!</v>
      </c>
    </row>
    <row r="224" spans="1:7" ht="36" x14ac:dyDescent="0.25">
      <c r="A224" s="28" t="s">
        <v>25</v>
      </c>
      <c r="B224" s="26" t="s">
        <v>26</v>
      </c>
      <c r="C224" s="25">
        <f>C15+C35+C52+C70+C87+C105+C122+C137+C156+C173+C190+C207</f>
        <v>122481.50000000001</v>
      </c>
      <c r="D224" s="25">
        <f>D15+D35+D52+D70+D87+D105+D122+D137+D156+D173+D190+D207</f>
        <v>120955.00000000001</v>
      </c>
      <c r="E224" s="25">
        <f>E15+E35+E52+E70+E87+E105+E122+E137+E156+E173+E190+E207+0.1</f>
        <v>104159.1</v>
      </c>
      <c r="F224" s="25">
        <f t="shared" ref="F224:F229" si="10">E224*100/D224</f>
        <v>86.113926666942234</v>
      </c>
      <c r="G224" s="25">
        <f t="shared" si="9"/>
        <v>85.040679612839483</v>
      </c>
    </row>
    <row r="225" spans="1:7" ht="24" x14ac:dyDescent="0.25">
      <c r="A225" s="29" t="s">
        <v>27</v>
      </c>
      <c r="B225" s="26" t="s">
        <v>28</v>
      </c>
      <c r="C225" s="25">
        <f>C16</f>
        <v>9593.1</v>
      </c>
      <c r="D225" s="25">
        <f>D16</f>
        <v>30180.9</v>
      </c>
      <c r="E225" s="25">
        <f>E16</f>
        <v>30122.7</v>
      </c>
      <c r="F225" s="25">
        <f t="shared" si="10"/>
        <v>99.807162808266156</v>
      </c>
      <c r="G225" s="25">
        <f t="shared" si="9"/>
        <v>314.00381524220535</v>
      </c>
    </row>
    <row r="226" spans="1:7" ht="24" x14ac:dyDescent="0.25">
      <c r="A226" s="30" t="s">
        <v>29</v>
      </c>
      <c r="B226" s="26" t="s">
        <v>30</v>
      </c>
      <c r="C226" s="61">
        <f>C17+C88+C53+C106+C138+C157+C174+C191+C123+C71+C36</f>
        <v>15967.8</v>
      </c>
      <c r="D226" s="61">
        <f>D17+D88+D53+D106+D138+D157+D174+D191+D123+D71+D36</f>
        <v>17256.3</v>
      </c>
      <c r="E226" s="61">
        <f>E17+E88+E53+E106+E138+E157+E174+E191+E123+E71+E36-0.1</f>
        <v>12789.499999999996</v>
      </c>
      <c r="F226" s="25">
        <f t="shared" si="10"/>
        <v>74.114960912826021</v>
      </c>
      <c r="G226" s="25">
        <f t="shared" si="9"/>
        <v>80.095567329250088</v>
      </c>
    </row>
    <row r="227" spans="1:7" ht="24" x14ac:dyDescent="0.25">
      <c r="A227" s="30" t="s">
        <v>31</v>
      </c>
      <c r="B227" s="26" t="s">
        <v>32</v>
      </c>
      <c r="C227" s="25">
        <f>C18+C37+C54+C72+C89+C124+C158+C175+C192+C208+C139</f>
        <v>13051</v>
      </c>
      <c r="D227" s="25">
        <f>D18+D37+D54+D72+D89+D124+D158+D175+D192+D208+D139</f>
        <v>19825.3</v>
      </c>
      <c r="E227" s="25">
        <f>E18+E37+E54+E72+E89+E124+E158+E175+E192+E208+E139</f>
        <v>14729</v>
      </c>
      <c r="F227" s="25">
        <f t="shared" si="10"/>
        <v>74.29395772069023</v>
      </c>
      <c r="G227" s="25">
        <f t="shared" si="9"/>
        <v>112.85725231783005</v>
      </c>
    </row>
    <row r="228" spans="1:7" x14ac:dyDescent="0.25">
      <c r="A228" s="30" t="s">
        <v>33</v>
      </c>
      <c r="B228" s="26" t="s">
        <v>34</v>
      </c>
      <c r="C228" s="25">
        <f>C19</f>
        <v>6</v>
      </c>
      <c r="D228" s="25">
        <f>D19</f>
        <v>11.6</v>
      </c>
      <c r="E228" s="25">
        <f>E19</f>
        <v>13.6</v>
      </c>
      <c r="F228" s="25">
        <f t="shared" si="10"/>
        <v>117.24137931034483</v>
      </c>
      <c r="G228" s="25">
        <f t="shared" si="9"/>
        <v>226.66666666666666</v>
      </c>
    </row>
    <row r="229" spans="1:7" x14ac:dyDescent="0.25">
      <c r="A229" s="31" t="s">
        <v>35</v>
      </c>
      <c r="B229" s="26" t="s">
        <v>36</v>
      </c>
      <c r="C229" s="25">
        <f>C20+C193+C209+C73+C140+C55+C159+C90+C176+C107</f>
        <v>0</v>
      </c>
      <c r="D229" s="25">
        <f>D20+D193+D209+D73+D140+D55+D159+D90+D176+D107</f>
        <v>26890.899999999998</v>
      </c>
      <c r="E229" s="25">
        <f>E20+E193+E209+E73+E140+E55+E159+E90+E176+E107+E38+0.1</f>
        <v>26968.799999999999</v>
      </c>
      <c r="F229" s="25">
        <f t="shared" si="10"/>
        <v>100.289689076974</v>
      </c>
      <c r="G229" s="25"/>
    </row>
    <row r="230" spans="1:7" x14ac:dyDescent="0.25">
      <c r="A230" s="32" t="s">
        <v>37</v>
      </c>
      <c r="B230" s="33" t="s">
        <v>38</v>
      </c>
      <c r="C230" s="25">
        <f>C21+C39+C56+C74+C91+C108+C126+C141+C160+C177+C194+C210</f>
        <v>0</v>
      </c>
      <c r="D230" s="25">
        <f>D21+D39+D56+D74+D91+D108+D126+D141+D160+D177+D194+D210</f>
        <v>0</v>
      </c>
      <c r="E230" s="25">
        <f>E21+E39+E56+E74+E91+E108+E126+E141+E160+E177+E194+E210</f>
        <v>74.400000000000006</v>
      </c>
      <c r="F230" s="25"/>
      <c r="G230" s="25"/>
    </row>
    <row r="231" spans="1:7" x14ac:dyDescent="0.25">
      <c r="A231" s="34" t="s">
        <v>39</v>
      </c>
      <c r="B231" s="35" t="s">
        <v>40</v>
      </c>
      <c r="C231" s="36">
        <f>C232+C233+C234</f>
        <v>3294234.4</v>
      </c>
      <c r="D231" s="36">
        <f>D232+D233+D234</f>
        <v>3589084.8000000003</v>
      </c>
      <c r="E231" s="36">
        <f>E232+E233+E234</f>
        <v>2760608.3</v>
      </c>
      <c r="F231" s="19">
        <f>E231*100/D231</f>
        <v>76.916775552363646</v>
      </c>
      <c r="G231" s="19">
        <f>E231*100/C231</f>
        <v>83.80121038138634</v>
      </c>
    </row>
    <row r="232" spans="1:7" ht="24" x14ac:dyDescent="0.25">
      <c r="A232" s="38" t="s">
        <v>41</v>
      </c>
      <c r="B232" s="39" t="s">
        <v>42</v>
      </c>
      <c r="C232" s="55">
        <f>C23-26864.5</f>
        <v>3294234.4</v>
      </c>
      <c r="D232" s="55">
        <f>D23-27388.8</f>
        <v>3564131.3000000003</v>
      </c>
      <c r="E232" s="55">
        <f>E23-20990.7-0.1</f>
        <v>2733702.3</v>
      </c>
      <c r="F232" s="25">
        <f>E232*100/D232</f>
        <v>76.700381380450253</v>
      </c>
      <c r="G232" s="25">
        <f>E232*100/C232</f>
        <v>82.984450043992013</v>
      </c>
    </row>
    <row r="233" spans="1:7" x14ac:dyDescent="0.25">
      <c r="A233" s="38" t="s">
        <v>43</v>
      </c>
      <c r="B233" s="41" t="s">
        <v>44</v>
      </c>
      <c r="C233" s="25">
        <f>C24+C95+C180+C77</f>
        <v>0</v>
      </c>
      <c r="D233" s="25">
        <f>D24+D95+D163+D197+D213+D146+D77</f>
        <v>28818.3</v>
      </c>
      <c r="E233" s="25">
        <f>E24+E95+E163+E197+E213+E146+E77</f>
        <v>30774.699999999997</v>
      </c>
      <c r="F233" s="25">
        <f>E233*100/D233</f>
        <v>106.78874187582194</v>
      </c>
      <c r="G233" s="25"/>
    </row>
    <row r="234" spans="1:7" ht="36" x14ac:dyDescent="0.25">
      <c r="A234" s="38" t="s">
        <v>47</v>
      </c>
      <c r="B234" s="43" t="s">
        <v>48</v>
      </c>
      <c r="C234" s="25">
        <f>C26</f>
        <v>0</v>
      </c>
      <c r="D234" s="25">
        <f>D26+28</f>
        <v>-3864.8</v>
      </c>
      <c r="E234" s="25">
        <f>E26+28</f>
        <v>-3868.7</v>
      </c>
      <c r="F234" s="25">
        <f>E234*100/D234</f>
        <v>100.10091078451666</v>
      </c>
      <c r="G234" s="25"/>
    </row>
    <row r="235" spans="1:7" x14ac:dyDescent="0.25">
      <c r="A235" s="31"/>
      <c r="B235" s="45" t="s">
        <v>49</v>
      </c>
      <c r="C235" s="19">
        <f>C231+C217</f>
        <v>4372554</v>
      </c>
      <c r="D235" s="19">
        <f>D231+D217+0.1</f>
        <v>4716474.2</v>
      </c>
      <c r="E235" s="19">
        <f>E231+E217</f>
        <v>3690414.1999999997</v>
      </c>
      <c r="F235" s="19">
        <f>E235*100/D235</f>
        <v>78.245190019273295</v>
      </c>
      <c r="G235" s="19">
        <f>E235*100/C235</f>
        <v>84.399511132395389</v>
      </c>
    </row>
  </sheetData>
  <mergeCells count="32">
    <mergeCell ref="A215:E215"/>
    <mergeCell ref="A216:G216"/>
    <mergeCell ref="A165:E165"/>
    <mergeCell ref="A166:G166"/>
    <mergeCell ref="A182:E182"/>
    <mergeCell ref="A183:G183"/>
    <mergeCell ref="A199:E199"/>
    <mergeCell ref="A200:G200"/>
    <mergeCell ref="A113:E113"/>
    <mergeCell ref="A114:G114"/>
    <mergeCell ref="A130:E130"/>
    <mergeCell ref="A131:G131"/>
    <mergeCell ref="A148:E148"/>
    <mergeCell ref="A149:G149"/>
    <mergeCell ref="A62:E62"/>
    <mergeCell ref="A63:G63"/>
    <mergeCell ref="A79:E79"/>
    <mergeCell ref="A80:G80"/>
    <mergeCell ref="A97:E97"/>
    <mergeCell ref="A98:G98"/>
    <mergeCell ref="G4:G6"/>
    <mergeCell ref="A7:G7"/>
    <mergeCell ref="A28:E28"/>
    <mergeCell ref="A29:G29"/>
    <mergeCell ref="B44:E44"/>
    <mergeCell ref="A45:G45"/>
    <mergeCell ref="A1:G1"/>
    <mergeCell ref="A2:E2"/>
    <mergeCell ref="C4:C6"/>
    <mergeCell ref="D4:D6"/>
    <mergeCell ref="E4:E6"/>
    <mergeCell ref="F4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1"/>
  <sheetViews>
    <sheetView tabSelected="1" workbookViewId="0">
      <selection activeCell="Q134" sqref="Q134"/>
    </sheetView>
  </sheetViews>
  <sheetFormatPr defaultRowHeight="15" x14ac:dyDescent="0.25"/>
  <cols>
    <col min="2" max="2" width="40.5703125" customWidth="1"/>
    <col min="3" max="3" width="17" customWidth="1"/>
    <col min="4" max="4" width="17.7109375" customWidth="1"/>
    <col min="6" max="6" width="16.5703125" customWidth="1"/>
    <col min="7" max="7" width="20" customWidth="1"/>
    <col min="9" max="9" width="0" hidden="1" customWidth="1"/>
    <col min="10" max="10" width="17.140625" hidden="1" customWidth="1"/>
    <col min="11" max="11" width="14.85546875" customWidth="1"/>
    <col min="12" max="13" width="0" hidden="1" customWidth="1"/>
    <col min="14" max="14" width="20.5703125" customWidth="1"/>
    <col min="15" max="15" width="17.140625" customWidth="1"/>
  </cols>
  <sheetData>
    <row r="1" spans="1:15" ht="15.75" x14ac:dyDescent="0.25">
      <c r="A1" s="62" t="s">
        <v>65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5.75" thickBot="1" x14ac:dyDescent="0.3">
      <c r="A2" s="63"/>
      <c r="B2" s="64"/>
      <c r="C2" s="65"/>
      <c r="D2" s="66"/>
      <c r="E2" s="67"/>
      <c r="F2" s="68"/>
      <c r="G2" s="68"/>
      <c r="H2" s="69"/>
      <c r="I2" s="69"/>
      <c r="J2" s="69"/>
      <c r="K2" s="70"/>
      <c r="L2" s="71"/>
      <c r="M2" s="70"/>
      <c r="N2" s="72"/>
      <c r="O2" s="73"/>
    </row>
    <row r="3" spans="1:15" x14ac:dyDescent="0.25">
      <c r="A3" s="74" t="s">
        <v>66</v>
      </c>
      <c r="B3" s="75" t="s">
        <v>67</v>
      </c>
      <c r="C3" s="76" t="s">
        <v>68</v>
      </c>
      <c r="D3" s="76"/>
      <c r="E3" s="76"/>
      <c r="F3" s="77" t="s">
        <v>69</v>
      </c>
      <c r="G3" s="77"/>
      <c r="H3" s="77"/>
      <c r="I3" s="78" t="s">
        <v>70</v>
      </c>
      <c r="J3" s="79"/>
      <c r="K3" s="79"/>
      <c r="L3" s="79"/>
      <c r="M3" s="79"/>
      <c r="N3" s="79"/>
      <c r="O3" s="80"/>
    </row>
    <row r="4" spans="1:15" ht="15" customHeight="1" x14ac:dyDescent="0.25">
      <c r="A4" s="81"/>
      <c r="B4" s="82"/>
      <c r="C4" s="83" t="s">
        <v>71</v>
      </c>
      <c r="D4" s="83" t="s">
        <v>72</v>
      </c>
      <c r="E4" s="84" t="s">
        <v>73</v>
      </c>
      <c r="F4" s="83" t="s">
        <v>71</v>
      </c>
      <c r="G4" s="83" t="s">
        <v>72</v>
      </c>
      <c r="H4" s="85" t="s">
        <v>73</v>
      </c>
      <c r="I4" s="180" t="s">
        <v>74</v>
      </c>
      <c r="J4" s="180" t="s">
        <v>75</v>
      </c>
      <c r="K4" s="87" t="s">
        <v>71</v>
      </c>
      <c r="L4" s="86" t="s">
        <v>76</v>
      </c>
      <c r="M4" s="86" t="s">
        <v>75</v>
      </c>
      <c r="N4" s="88" t="s">
        <v>77</v>
      </c>
      <c r="O4" s="89" t="s">
        <v>73</v>
      </c>
    </row>
    <row r="5" spans="1:15" x14ac:dyDescent="0.25">
      <c r="A5" s="81"/>
      <c r="B5" s="82"/>
      <c r="C5" s="90"/>
      <c r="D5" s="83"/>
      <c r="E5" s="91"/>
      <c r="F5" s="90"/>
      <c r="G5" s="83"/>
      <c r="H5" s="92"/>
      <c r="I5" s="181"/>
      <c r="J5" s="181"/>
      <c r="K5" s="93"/>
      <c r="L5" s="86"/>
      <c r="M5" s="86"/>
      <c r="N5" s="88"/>
      <c r="O5" s="94"/>
    </row>
    <row r="6" spans="1:15" x14ac:dyDescent="0.25">
      <c r="A6" s="81"/>
      <c r="B6" s="95" t="s">
        <v>78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 ht="5.25" customHeight="1" x14ac:dyDescent="0.25">
      <c r="A7" s="81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hidden="1" x14ac:dyDescent="0.25">
      <c r="A8" s="81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</row>
    <row r="9" spans="1:15" x14ac:dyDescent="0.25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8"/>
      <c r="M9" s="97"/>
      <c r="N9" s="97"/>
      <c r="O9" s="99"/>
    </row>
    <row r="10" spans="1:15" x14ac:dyDescent="0.25">
      <c r="A10" s="100" t="s">
        <v>79</v>
      </c>
      <c r="B10" s="101" t="s">
        <v>80</v>
      </c>
      <c r="C10" s="102">
        <f>SUM(C11:C18)</f>
        <v>481711.00000000006</v>
      </c>
      <c r="D10" s="102">
        <f>SUM(D11:D18)</f>
        <v>312858.09999999998</v>
      </c>
      <c r="E10" s="102">
        <f>D10/C10*100</f>
        <v>64.947260909549485</v>
      </c>
      <c r="F10" s="102">
        <f>F11+F12+F13+F14+F15+F17+F18+F16</f>
        <v>226733.69999999998</v>
      </c>
      <c r="G10" s="102">
        <f>SUM(G11:G18)</f>
        <v>179547</v>
      </c>
      <c r="H10" s="103">
        <f>G10/F10*100</f>
        <v>79.188492932457777</v>
      </c>
      <c r="I10" s="102">
        <f t="shared" ref="I10:N10" si="0">SUM(I11:I18)</f>
        <v>708444.7</v>
      </c>
      <c r="J10" s="102">
        <f t="shared" si="0"/>
        <v>20484.3</v>
      </c>
      <c r="K10" s="102">
        <f t="shared" si="0"/>
        <v>687960.39999999991</v>
      </c>
      <c r="L10" s="102">
        <f t="shared" si="0"/>
        <v>492405.1</v>
      </c>
      <c r="M10" s="102">
        <f t="shared" si="0"/>
        <v>13192.6</v>
      </c>
      <c r="N10" s="102">
        <f t="shared" si="0"/>
        <v>479212.49999999994</v>
      </c>
      <c r="O10" s="104">
        <f>N10/K10*100</f>
        <v>69.656988977853956</v>
      </c>
    </row>
    <row r="11" spans="1:15" ht="30" x14ac:dyDescent="0.25">
      <c r="A11" s="105" t="s">
        <v>81</v>
      </c>
      <c r="B11" s="106" t="s">
        <v>82</v>
      </c>
      <c r="C11" s="107">
        <v>5912.7</v>
      </c>
      <c r="D11" s="107">
        <v>4238.6000000000004</v>
      </c>
      <c r="E11" s="108">
        <f>D11/C11*100</f>
        <v>71.686370017081884</v>
      </c>
      <c r="F11" s="109">
        <v>45399.3</v>
      </c>
      <c r="G11" s="109">
        <v>39584.1</v>
      </c>
      <c r="H11" s="110">
        <f>G11/F11*100</f>
        <v>87.190991931593658</v>
      </c>
      <c r="I11" s="111">
        <f>C11+F11</f>
        <v>51312</v>
      </c>
      <c r="J11" s="112"/>
      <c r="K11" s="113">
        <f>I11-J11</f>
        <v>51312</v>
      </c>
      <c r="L11" s="111">
        <f>D11+G11</f>
        <v>43822.7</v>
      </c>
      <c r="M11" s="112"/>
      <c r="N11" s="113">
        <f>L11-M11</f>
        <v>43822.7</v>
      </c>
      <c r="O11" s="114">
        <f t="shared" ref="O11:O109" si="1">N11/K11*100</f>
        <v>85.404388836919225</v>
      </c>
    </row>
    <row r="12" spans="1:15" ht="30" x14ac:dyDescent="0.25">
      <c r="A12" s="105" t="s">
        <v>83</v>
      </c>
      <c r="B12" s="106" t="s">
        <v>84</v>
      </c>
      <c r="C12" s="107">
        <v>8540</v>
      </c>
      <c r="D12" s="107">
        <v>7127.4</v>
      </c>
      <c r="E12" s="108">
        <f t="shared" ref="E12:E20" si="2">D12/C12*100</f>
        <v>83.459016393442624</v>
      </c>
      <c r="F12" s="109">
        <v>0</v>
      </c>
      <c r="G12" s="109"/>
      <c r="H12" s="110">
        <v>0</v>
      </c>
      <c r="I12" s="111">
        <f t="shared" ref="I12:I80" si="3">C12+F12</f>
        <v>8540</v>
      </c>
      <c r="J12" s="112"/>
      <c r="K12" s="113">
        <f>I12-J12</f>
        <v>8540</v>
      </c>
      <c r="L12" s="111">
        <f>D12+G12</f>
        <v>7127.4</v>
      </c>
      <c r="M12" s="112"/>
      <c r="N12" s="113">
        <f t="shared" ref="N12:N80" si="4">L12-M12</f>
        <v>7127.4</v>
      </c>
      <c r="O12" s="114">
        <f t="shared" si="1"/>
        <v>83.459016393442624</v>
      </c>
    </row>
    <row r="13" spans="1:15" ht="30" x14ac:dyDescent="0.25">
      <c r="A13" s="105" t="s">
        <v>85</v>
      </c>
      <c r="B13" s="106" t="s">
        <v>86</v>
      </c>
      <c r="C13" s="107">
        <v>174014</v>
      </c>
      <c r="D13" s="107">
        <v>130637.9</v>
      </c>
      <c r="E13" s="108">
        <f t="shared" si="2"/>
        <v>75.073212500143654</v>
      </c>
      <c r="F13" s="109">
        <v>127902</v>
      </c>
      <c r="G13" s="109">
        <v>107574.1</v>
      </c>
      <c r="H13" s="110">
        <f>G13/F13*100</f>
        <v>84.106659786398964</v>
      </c>
      <c r="I13" s="111">
        <f t="shared" si="3"/>
        <v>301916</v>
      </c>
      <c r="J13" s="112">
        <v>6300</v>
      </c>
      <c r="K13" s="113">
        <f>I13-J13</f>
        <v>295616</v>
      </c>
      <c r="L13" s="111">
        <f>D13+G13</f>
        <v>238212</v>
      </c>
      <c r="M13" s="112">
        <v>4725</v>
      </c>
      <c r="N13" s="113">
        <f>L13-M13</f>
        <v>233487</v>
      </c>
      <c r="O13" s="114">
        <f t="shared" si="1"/>
        <v>78.983207945442729</v>
      </c>
    </row>
    <row r="14" spans="1:15" x14ac:dyDescent="0.25">
      <c r="A14" s="105" t="s">
        <v>87</v>
      </c>
      <c r="B14" s="106" t="s">
        <v>88</v>
      </c>
      <c r="C14" s="107">
        <v>13.1</v>
      </c>
      <c r="D14" s="107"/>
      <c r="E14" s="108">
        <f t="shared" si="2"/>
        <v>0</v>
      </c>
      <c r="F14" s="109">
        <v>0</v>
      </c>
      <c r="G14" s="109"/>
      <c r="H14" s="110">
        <v>0</v>
      </c>
      <c r="I14" s="111">
        <f t="shared" si="3"/>
        <v>13.1</v>
      </c>
      <c r="J14" s="112"/>
      <c r="K14" s="113">
        <f>I14-J14</f>
        <v>13.1</v>
      </c>
      <c r="L14" s="111">
        <f>D14+G14</f>
        <v>0</v>
      </c>
      <c r="M14" s="112"/>
      <c r="N14" s="113">
        <f t="shared" si="4"/>
        <v>0</v>
      </c>
      <c r="O14" s="114">
        <f t="shared" si="1"/>
        <v>0</v>
      </c>
    </row>
    <row r="15" spans="1:15" ht="30" x14ac:dyDescent="0.25">
      <c r="A15" s="105" t="s">
        <v>89</v>
      </c>
      <c r="B15" s="106" t="s">
        <v>90</v>
      </c>
      <c r="C15" s="107">
        <v>34558.300000000003</v>
      </c>
      <c r="D15" s="107">
        <v>28670.6</v>
      </c>
      <c r="E15" s="108">
        <f t="shared" si="2"/>
        <v>82.962992971297766</v>
      </c>
      <c r="F15" s="109">
        <v>0</v>
      </c>
      <c r="G15" s="109"/>
      <c r="H15" s="110">
        <v>0</v>
      </c>
      <c r="I15" s="111">
        <f t="shared" si="3"/>
        <v>34558.300000000003</v>
      </c>
      <c r="J15" s="112"/>
      <c r="K15" s="113">
        <f>I15-J15</f>
        <v>34558.300000000003</v>
      </c>
      <c r="L15" s="111">
        <f>D15+G15</f>
        <v>28670.6</v>
      </c>
      <c r="M15" s="112"/>
      <c r="N15" s="113">
        <f t="shared" si="4"/>
        <v>28670.6</v>
      </c>
      <c r="O15" s="114">
        <f t="shared" si="1"/>
        <v>82.962992971297766</v>
      </c>
    </row>
    <row r="16" spans="1:15" ht="30" x14ac:dyDescent="0.25">
      <c r="A16" s="105" t="s">
        <v>91</v>
      </c>
      <c r="B16" s="106" t="s">
        <v>92</v>
      </c>
      <c r="C16" s="107"/>
      <c r="D16" s="107"/>
      <c r="E16" s="108"/>
      <c r="F16" s="109">
        <v>1362.3</v>
      </c>
      <c r="G16" s="109">
        <v>1362.3</v>
      </c>
      <c r="H16" s="110">
        <f>G16/F16*100</f>
        <v>100</v>
      </c>
      <c r="I16" s="111">
        <f t="shared" si="3"/>
        <v>1362.3</v>
      </c>
      <c r="J16" s="112"/>
      <c r="K16" s="113">
        <f>I16-J16</f>
        <v>1362.3</v>
      </c>
      <c r="L16" s="111">
        <f>D16+G16</f>
        <v>1362.3</v>
      </c>
      <c r="M16" s="112"/>
      <c r="N16" s="113">
        <f t="shared" si="4"/>
        <v>1362.3</v>
      </c>
      <c r="O16" s="114">
        <f t="shared" si="1"/>
        <v>100</v>
      </c>
    </row>
    <row r="17" spans="1:15" x14ac:dyDescent="0.25">
      <c r="A17" s="115" t="s">
        <v>93</v>
      </c>
      <c r="B17" s="106" t="s">
        <v>94</v>
      </c>
      <c r="C17" s="107">
        <v>8735.2000000000007</v>
      </c>
      <c r="D17" s="107">
        <v>0</v>
      </c>
      <c r="E17" s="108">
        <f t="shared" si="2"/>
        <v>0</v>
      </c>
      <c r="F17" s="109">
        <v>486.1</v>
      </c>
      <c r="G17" s="109"/>
      <c r="H17" s="110">
        <f>G17/F17*100</f>
        <v>0</v>
      </c>
      <c r="I17" s="111">
        <f t="shared" si="3"/>
        <v>9221.3000000000011</v>
      </c>
      <c r="J17" s="112"/>
      <c r="K17" s="113">
        <f>I17-J17</f>
        <v>9221.3000000000011</v>
      </c>
      <c r="L17" s="111">
        <f>D17+G17</f>
        <v>0</v>
      </c>
      <c r="M17" s="112"/>
      <c r="N17" s="113">
        <f t="shared" si="4"/>
        <v>0</v>
      </c>
      <c r="O17" s="114">
        <f t="shared" si="1"/>
        <v>0</v>
      </c>
    </row>
    <row r="18" spans="1:15" ht="30" x14ac:dyDescent="0.25">
      <c r="A18" s="105" t="s">
        <v>95</v>
      </c>
      <c r="B18" s="106" t="s">
        <v>96</v>
      </c>
      <c r="C18" s="107">
        <v>249937.7</v>
      </c>
      <c r="D18" s="107">
        <v>142183.6</v>
      </c>
      <c r="E18" s="108">
        <f t="shared" si="2"/>
        <v>56.887616394005377</v>
      </c>
      <c r="F18" s="109">
        <v>51584</v>
      </c>
      <c r="G18" s="109">
        <v>31026.5</v>
      </c>
      <c r="H18" s="110">
        <f>G18/F18*100</f>
        <v>60.147526364764268</v>
      </c>
      <c r="I18" s="111">
        <f t="shared" si="3"/>
        <v>301521.7</v>
      </c>
      <c r="J18" s="112">
        <v>14184.3</v>
      </c>
      <c r="K18" s="113">
        <f>I18-J18</f>
        <v>287337.40000000002</v>
      </c>
      <c r="L18" s="111">
        <f>D18+G18</f>
        <v>173210.1</v>
      </c>
      <c r="M18" s="116">
        <v>8467.6</v>
      </c>
      <c r="N18" s="113">
        <f t="shared" si="4"/>
        <v>164742.5</v>
      </c>
      <c r="O18" s="114">
        <f t="shared" si="1"/>
        <v>57.334165340119313</v>
      </c>
    </row>
    <row r="19" spans="1:15" x14ac:dyDescent="0.25">
      <c r="A19" s="100" t="s">
        <v>97</v>
      </c>
      <c r="B19" s="101" t="s">
        <v>98</v>
      </c>
      <c r="C19" s="102">
        <f t="shared" ref="C19:N19" si="5">C20</f>
        <v>3955.3</v>
      </c>
      <c r="D19" s="102">
        <f t="shared" si="5"/>
        <v>2908.2</v>
      </c>
      <c r="E19" s="102">
        <f t="shared" si="5"/>
        <v>73.526660430308681</v>
      </c>
      <c r="F19" s="102">
        <f t="shared" si="5"/>
        <v>3955.3</v>
      </c>
      <c r="G19" s="102">
        <f t="shared" si="5"/>
        <v>2908.2</v>
      </c>
      <c r="H19" s="117">
        <f t="shared" si="5"/>
        <v>73.526660430308681</v>
      </c>
      <c r="I19" s="102">
        <f>I20</f>
        <v>7910.6</v>
      </c>
      <c r="J19" s="102">
        <f>J20</f>
        <v>3955.3</v>
      </c>
      <c r="K19" s="102">
        <f>K20</f>
        <v>3955.3</v>
      </c>
      <c r="L19" s="102">
        <f t="shared" si="5"/>
        <v>5816.4</v>
      </c>
      <c r="M19" s="102">
        <f>M20</f>
        <v>2908.2</v>
      </c>
      <c r="N19" s="102">
        <f t="shared" si="5"/>
        <v>2908.2</v>
      </c>
      <c r="O19" s="118">
        <f t="shared" si="1"/>
        <v>73.526660430308681</v>
      </c>
    </row>
    <row r="20" spans="1:15" x14ac:dyDescent="0.25">
      <c r="A20" s="105" t="s">
        <v>99</v>
      </c>
      <c r="B20" s="106" t="s">
        <v>100</v>
      </c>
      <c r="C20" s="107">
        <v>3955.3</v>
      </c>
      <c r="D20" s="107">
        <v>2908.2</v>
      </c>
      <c r="E20" s="108">
        <f t="shared" si="2"/>
        <v>73.526660430308681</v>
      </c>
      <c r="F20" s="109">
        <v>3955.3</v>
      </c>
      <c r="G20" s="109">
        <v>2908.2</v>
      </c>
      <c r="H20" s="110">
        <f t="shared" ref="H20:H26" si="6">G20/F20*100</f>
        <v>73.526660430308681</v>
      </c>
      <c r="I20" s="111">
        <f t="shared" si="3"/>
        <v>7910.6</v>
      </c>
      <c r="J20" s="112">
        <v>3955.3</v>
      </c>
      <c r="K20" s="113">
        <f>I20-J20</f>
        <v>3955.3</v>
      </c>
      <c r="L20" s="111">
        <f>D20+G20</f>
        <v>5816.4</v>
      </c>
      <c r="M20" s="112">
        <v>2908.2</v>
      </c>
      <c r="N20" s="113">
        <f t="shared" si="4"/>
        <v>2908.2</v>
      </c>
      <c r="O20" s="114">
        <f t="shared" si="1"/>
        <v>73.526660430308681</v>
      </c>
    </row>
    <row r="21" spans="1:15" ht="42.75" x14ac:dyDescent="0.25">
      <c r="A21" s="100" t="s">
        <v>101</v>
      </c>
      <c r="B21" s="119" t="s">
        <v>102</v>
      </c>
      <c r="C21" s="102">
        <f>C23+C24+C22</f>
        <v>36403.699999999997</v>
      </c>
      <c r="D21" s="102">
        <f>D23+D24+D22</f>
        <v>24774.799999999999</v>
      </c>
      <c r="E21" s="120">
        <f>D21/C21*100</f>
        <v>68.055719610918672</v>
      </c>
      <c r="F21" s="120">
        <f>F23+F24+F22</f>
        <v>22700.7</v>
      </c>
      <c r="G21" s="120">
        <f>G23+G24+G22</f>
        <v>16672.3</v>
      </c>
      <c r="H21" s="120">
        <f t="shared" si="6"/>
        <v>73.443990713942739</v>
      </c>
      <c r="I21" s="120">
        <f t="shared" ref="I21:N21" si="7">SUM(I22:I24)</f>
        <v>59104.399999999994</v>
      </c>
      <c r="J21" s="120">
        <f t="shared" si="7"/>
        <v>16060.2</v>
      </c>
      <c r="K21" s="120">
        <f t="shared" si="7"/>
        <v>43044.2</v>
      </c>
      <c r="L21" s="120">
        <f t="shared" si="7"/>
        <v>41447.100000000006</v>
      </c>
      <c r="M21" s="120">
        <f t="shared" si="7"/>
        <v>12149.7</v>
      </c>
      <c r="N21" s="120">
        <f t="shared" si="7"/>
        <v>29297.400000000005</v>
      </c>
      <c r="O21" s="121">
        <f>N21/K21*100</f>
        <v>68.063525399473107</v>
      </c>
    </row>
    <row r="22" spans="1:15" x14ac:dyDescent="0.25">
      <c r="A22" s="115" t="s">
        <v>103</v>
      </c>
      <c r="B22" s="106" t="s">
        <v>104</v>
      </c>
      <c r="C22" s="107">
        <v>6016.1</v>
      </c>
      <c r="D22" s="107">
        <v>4502.8</v>
      </c>
      <c r="E22" s="108">
        <f t="shared" ref="E22:E121" si="8">D22/C22*100</f>
        <v>74.845830355213508</v>
      </c>
      <c r="F22" s="109">
        <v>915.9</v>
      </c>
      <c r="G22" s="109">
        <v>580.70000000000005</v>
      </c>
      <c r="H22" s="110">
        <f t="shared" si="6"/>
        <v>63.402118135167605</v>
      </c>
      <c r="I22" s="111">
        <f t="shared" si="3"/>
        <v>6932</v>
      </c>
      <c r="J22" s="112">
        <v>915.9</v>
      </c>
      <c r="K22" s="113">
        <f>I22-J22</f>
        <v>6016.1</v>
      </c>
      <c r="L22" s="111">
        <f>D22+G22</f>
        <v>5083.5</v>
      </c>
      <c r="M22" s="112">
        <v>609</v>
      </c>
      <c r="N22" s="113">
        <f t="shared" si="4"/>
        <v>4474.5</v>
      </c>
      <c r="O22" s="114">
        <f>N22/K22*100</f>
        <v>74.375425940393271</v>
      </c>
    </row>
    <row r="23" spans="1:15" ht="30" x14ac:dyDescent="0.25">
      <c r="A23" s="122" t="s">
        <v>105</v>
      </c>
      <c r="B23" s="106" t="s">
        <v>106</v>
      </c>
      <c r="C23" s="107">
        <v>28753.5</v>
      </c>
      <c r="D23" s="107">
        <v>20155.900000000001</v>
      </c>
      <c r="E23" s="108">
        <f t="shared" si="8"/>
        <v>70.098944476324633</v>
      </c>
      <c r="F23" s="109">
        <v>21446.7</v>
      </c>
      <c r="G23" s="109">
        <v>15947.4</v>
      </c>
      <c r="H23" s="110">
        <f t="shared" si="6"/>
        <v>74.358292884219949</v>
      </c>
      <c r="I23" s="111">
        <f t="shared" si="3"/>
        <v>50200.2</v>
      </c>
      <c r="J23" s="112">
        <v>14907.7</v>
      </c>
      <c r="K23" s="113">
        <f>I23-J23</f>
        <v>35292.5</v>
      </c>
      <c r="L23" s="111">
        <f>D23+G23</f>
        <v>36103.300000000003</v>
      </c>
      <c r="M23" s="112">
        <v>11438.6</v>
      </c>
      <c r="N23" s="113">
        <f t="shared" si="4"/>
        <v>24664.700000000004</v>
      </c>
      <c r="O23" s="114">
        <f t="shared" ref="O23:O24" si="9">N23/K23*100</f>
        <v>69.886519798824125</v>
      </c>
    </row>
    <row r="24" spans="1:15" ht="45" x14ac:dyDescent="0.25">
      <c r="A24" s="115" t="s">
        <v>107</v>
      </c>
      <c r="B24" s="106" t="s">
        <v>108</v>
      </c>
      <c r="C24" s="107">
        <v>1634.1</v>
      </c>
      <c r="D24" s="107">
        <v>116.1</v>
      </c>
      <c r="E24" s="108">
        <f t="shared" si="8"/>
        <v>7.1048283458784649</v>
      </c>
      <c r="F24" s="109">
        <v>338.1</v>
      </c>
      <c r="G24" s="109">
        <v>144.19999999999999</v>
      </c>
      <c r="H24" s="110">
        <f t="shared" si="6"/>
        <v>42.650103519668733</v>
      </c>
      <c r="I24" s="111">
        <f t="shared" si="3"/>
        <v>1972.1999999999998</v>
      </c>
      <c r="J24" s="112">
        <v>236.6</v>
      </c>
      <c r="K24" s="113">
        <f>I24-J24</f>
        <v>1735.6</v>
      </c>
      <c r="L24" s="111">
        <f>D24+G24</f>
        <v>260.29999999999995</v>
      </c>
      <c r="M24" s="112">
        <v>102.1</v>
      </c>
      <c r="N24" s="113">
        <f t="shared" si="4"/>
        <v>158.19999999999996</v>
      </c>
      <c r="O24" s="114">
        <f t="shared" si="9"/>
        <v>9.1150034570177443</v>
      </c>
    </row>
    <row r="25" spans="1:15" x14ac:dyDescent="0.25">
      <c r="A25" s="100" t="s">
        <v>109</v>
      </c>
      <c r="B25" s="101" t="s">
        <v>110</v>
      </c>
      <c r="C25" s="102">
        <f>SUM(C26:C53)</f>
        <v>180079.9</v>
      </c>
      <c r="D25" s="102">
        <f>SUM(D26:D53)</f>
        <v>140618.70000000004</v>
      </c>
      <c r="E25" s="102">
        <f>D25/C25*100</f>
        <v>78.086838120190009</v>
      </c>
      <c r="F25" s="102">
        <f>SUM(F26:F53)</f>
        <v>118378.09999999999</v>
      </c>
      <c r="G25" s="102">
        <f>SUM(G26:G53)</f>
        <v>93456.7</v>
      </c>
      <c r="H25" s="103">
        <f t="shared" si="6"/>
        <v>78.947626292363211</v>
      </c>
      <c r="I25" s="102">
        <f t="shared" ref="I25:N25" si="10">SUM(I26:I53)</f>
        <v>298458.00000000006</v>
      </c>
      <c r="J25" s="102">
        <f t="shared" si="10"/>
        <v>44269.5</v>
      </c>
      <c r="K25" s="102">
        <f t="shared" si="10"/>
        <v>254188.50000000003</v>
      </c>
      <c r="L25" s="102">
        <f t="shared" si="10"/>
        <v>234075.40000000002</v>
      </c>
      <c r="M25" s="102">
        <f t="shared" si="10"/>
        <v>41072.400000000001</v>
      </c>
      <c r="N25" s="102">
        <f t="shared" si="10"/>
        <v>193003</v>
      </c>
      <c r="O25" s="104">
        <f t="shared" si="1"/>
        <v>75.929084124576832</v>
      </c>
    </row>
    <row r="26" spans="1:15" ht="60" x14ac:dyDescent="0.25">
      <c r="A26" s="115" t="s">
        <v>111</v>
      </c>
      <c r="B26" s="123" t="s">
        <v>112</v>
      </c>
      <c r="C26" s="107">
        <v>20271.599999999999</v>
      </c>
      <c r="D26" s="107">
        <v>17205.2</v>
      </c>
      <c r="E26" s="108">
        <f t="shared" si="8"/>
        <v>84.873418970382218</v>
      </c>
      <c r="F26" s="107">
        <v>15454</v>
      </c>
      <c r="G26" s="109">
        <v>12780.2</v>
      </c>
      <c r="H26" s="110">
        <f t="shared" si="6"/>
        <v>82.698330529312798</v>
      </c>
      <c r="I26" s="111">
        <f t="shared" si="3"/>
        <v>35725.599999999999</v>
      </c>
      <c r="J26" s="112">
        <v>15454</v>
      </c>
      <c r="K26" s="113">
        <f>I26-J26</f>
        <v>20271.599999999999</v>
      </c>
      <c r="L26" s="111">
        <f>D26+G26</f>
        <v>29985.4</v>
      </c>
      <c r="M26" s="112">
        <v>14520</v>
      </c>
      <c r="N26" s="113">
        <f t="shared" si="4"/>
        <v>15465.400000000001</v>
      </c>
      <c r="O26" s="114">
        <f t="shared" si="1"/>
        <v>76.290968645790187</v>
      </c>
    </row>
    <row r="27" spans="1:15" x14ac:dyDescent="0.25">
      <c r="A27" s="105" t="s">
        <v>113</v>
      </c>
      <c r="B27" s="106" t="s">
        <v>114</v>
      </c>
      <c r="C27" s="107">
        <v>48009.3</v>
      </c>
      <c r="D27" s="107">
        <v>38994.6</v>
      </c>
      <c r="E27" s="108">
        <f t="shared" si="8"/>
        <v>81.223013041223254</v>
      </c>
      <c r="F27" s="109">
        <v>111</v>
      </c>
      <c r="G27" s="109"/>
      <c r="H27" s="110">
        <v>0</v>
      </c>
      <c r="I27" s="111">
        <f t="shared" si="3"/>
        <v>48120.3</v>
      </c>
      <c r="J27" s="112">
        <v>111</v>
      </c>
      <c r="K27" s="113">
        <f>I27-J27</f>
        <v>48009.3</v>
      </c>
      <c r="L27" s="111">
        <f>D27+G27</f>
        <v>38994.6</v>
      </c>
      <c r="M27" s="112"/>
      <c r="N27" s="113">
        <f t="shared" si="4"/>
        <v>38994.6</v>
      </c>
      <c r="O27" s="114">
        <f t="shared" si="1"/>
        <v>81.223013041223254</v>
      </c>
    </row>
    <row r="28" spans="1:15" x14ac:dyDescent="0.25">
      <c r="A28" s="105" t="s">
        <v>115</v>
      </c>
      <c r="B28" s="106" t="s">
        <v>116</v>
      </c>
      <c r="C28" s="107">
        <v>7000</v>
      </c>
      <c r="D28" s="107">
        <v>1530.3</v>
      </c>
      <c r="E28" s="108">
        <f t="shared" si="8"/>
        <v>21.861428571428572</v>
      </c>
      <c r="F28" s="109">
        <v>0</v>
      </c>
      <c r="G28" s="109"/>
      <c r="H28" s="110">
        <v>0</v>
      </c>
      <c r="I28" s="111">
        <f t="shared" si="3"/>
        <v>7000</v>
      </c>
      <c r="J28" s="112"/>
      <c r="K28" s="113">
        <f>I28-J28</f>
        <v>7000</v>
      </c>
      <c r="L28" s="111">
        <f>D28+G28</f>
        <v>1530.3</v>
      </c>
      <c r="M28" s="112"/>
      <c r="N28" s="113">
        <f t="shared" si="4"/>
        <v>1530.3</v>
      </c>
      <c r="O28" s="114">
        <f t="shared" si="1"/>
        <v>21.861428571428572</v>
      </c>
    </row>
    <row r="29" spans="1:15" ht="45" x14ac:dyDescent="0.25">
      <c r="A29" s="105" t="s">
        <v>115</v>
      </c>
      <c r="B29" s="106" t="s">
        <v>117</v>
      </c>
      <c r="C29" s="107">
        <v>19607</v>
      </c>
      <c r="D29" s="107">
        <v>17591.900000000001</v>
      </c>
      <c r="E29" s="108">
        <f t="shared" si="8"/>
        <v>89.722548069566997</v>
      </c>
      <c r="F29" s="109">
        <v>16364</v>
      </c>
      <c r="G29" s="109">
        <v>11943.7</v>
      </c>
      <c r="H29" s="110">
        <f>G29/F29*100</f>
        <v>72.987655829870462</v>
      </c>
      <c r="I29" s="111">
        <f t="shared" si="3"/>
        <v>35971</v>
      </c>
      <c r="J29" s="112">
        <v>2107</v>
      </c>
      <c r="K29" s="113">
        <f>I29-J29</f>
        <v>33864</v>
      </c>
      <c r="L29" s="111">
        <f>D29+G29</f>
        <v>29535.600000000002</v>
      </c>
      <c r="M29" s="112">
        <v>1580.3</v>
      </c>
      <c r="N29" s="113">
        <f t="shared" si="4"/>
        <v>27955.300000000003</v>
      </c>
      <c r="O29" s="114">
        <f t="shared" si="1"/>
        <v>82.551677297425002</v>
      </c>
    </row>
    <row r="30" spans="1:15" x14ac:dyDescent="0.25">
      <c r="A30" s="105" t="s">
        <v>115</v>
      </c>
      <c r="B30" s="106" t="s">
        <v>118</v>
      </c>
      <c r="C30" s="107">
        <v>23500</v>
      </c>
      <c r="D30" s="107">
        <v>21698.5</v>
      </c>
      <c r="E30" s="108">
        <f t="shared" si="8"/>
        <v>92.33404255319148</v>
      </c>
      <c r="F30" s="109">
        <v>0</v>
      </c>
      <c r="G30" s="109"/>
      <c r="H30" s="110">
        <v>0</v>
      </c>
      <c r="I30" s="111">
        <f t="shared" si="3"/>
        <v>23500</v>
      </c>
      <c r="J30" s="112"/>
      <c r="K30" s="113">
        <f>I30-J30</f>
        <v>23500</v>
      </c>
      <c r="L30" s="111">
        <f>D30+G30</f>
        <v>21698.5</v>
      </c>
      <c r="M30" s="112"/>
      <c r="N30" s="113">
        <f t="shared" si="4"/>
        <v>21698.5</v>
      </c>
      <c r="O30" s="114">
        <f t="shared" si="1"/>
        <v>92.33404255319148</v>
      </c>
    </row>
    <row r="31" spans="1:15" ht="60" hidden="1" x14ac:dyDescent="0.25">
      <c r="A31" s="105" t="s">
        <v>119</v>
      </c>
      <c r="B31" s="124" t="s">
        <v>120</v>
      </c>
      <c r="C31" s="107"/>
      <c r="D31" s="107"/>
      <c r="E31" s="108"/>
      <c r="F31" s="109"/>
      <c r="G31" s="109"/>
      <c r="H31" s="110"/>
      <c r="I31" s="111">
        <f t="shared" si="3"/>
        <v>0</v>
      </c>
      <c r="J31" s="112"/>
      <c r="K31" s="113">
        <f>I31-J31</f>
        <v>0</v>
      </c>
      <c r="L31" s="111">
        <f>D31+G31</f>
        <v>0</v>
      </c>
      <c r="M31" s="112"/>
      <c r="N31" s="113">
        <f t="shared" si="4"/>
        <v>0</v>
      </c>
      <c r="O31" s="114"/>
    </row>
    <row r="32" spans="1:15" ht="75" hidden="1" x14ac:dyDescent="0.25">
      <c r="A32" s="115" t="s">
        <v>119</v>
      </c>
      <c r="B32" s="124" t="s">
        <v>121</v>
      </c>
      <c r="C32" s="107"/>
      <c r="D32" s="107"/>
      <c r="E32" s="108"/>
      <c r="F32" s="109"/>
      <c r="G32" s="109"/>
      <c r="H32" s="110"/>
      <c r="I32" s="111">
        <f t="shared" si="3"/>
        <v>0</v>
      </c>
      <c r="J32" s="112"/>
      <c r="K32" s="113">
        <f>I32-J32</f>
        <v>0</v>
      </c>
      <c r="L32" s="111">
        <f>D32+G32</f>
        <v>0</v>
      </c>
      <c r="M32" s="112"/>
      <c r="N32" s="113">
        <f t="shared" si="4"/>
        <v>0</v>
      </c>
      <c r="O32" s="114"/>
    </row>
    <row r="33" spans="1:15" ht="60" x14ac:dyDescent="0.25">
      <c r="A33" s="115" t="s">
        <v>119</v>
      </c>
      <c r="B33" s="106" t="s">
        <v>122</v>
      </c>
      <c r="C33" s="107">
        <v>20086.5</v>
      </c>
      <c r="D33" s="107">
        <v>19012.099999999999</v>
      </c>
      <c r="E33" s="108">
        <f t="shared" si="8"/>
        <v>94.651133846115542</v>
      </c>
      <c r="F33" s="109">
        <v>14754</v>
      </c>
      <c r="G33" s="109">
        <v>13856.9</v>
      </c>
      <c r="H33" s="110">
        <f>G33/F33*100</f>
        <v>93.919615019655694</v>
      </c>
      <c r="I33" s="111">
        <f t="shared" si="3"/>
        <v>34840.5</v>
      </c>
      <c r="J33" s="112">
        <v>19613.2</v>
      </c>
      <c r="K33" s="113">
        <f>I33-J33</f>
        <v>15227.3</v>
      </c>
      <c r="L33" s="111">
        <f>D33+G33</f>
        <v>32869</v>
      </c>
      <c r="M33" s="112">
        <v>18715.900000000001</v>
      </c>
      <c r="N33" s="113">
        <f t="shared" si="4"/>
        <v>14153.099999999999</v>
      </c>
      <c r="O33" s="114">
        <f t="shared" si="1"/>
        <v>92.945564873615155</v>
      </c>
    </row>
    <row r="34" spans="1:15" ht="90" x14ac:dyDescent="0.25">
      <c r="A34" s="115" t="s">
        <v>119</v>
      </c>
      <c r="B34" s="106" t="s">
        <v>123</v>
      </c>
      <c r="C34" s="107">
        <v>210</v>
      </c>
      <c r="D34" s="107">
        <v>40</v>
      </c>
      <c r="E34" s="108">
        <f t="shared" si="8"/>
        <v>19.047619047619047</v>
      </c>
      <c r="F34" s="109"/>
      <c r="G34" s="109"/>
      <c r="H34" s="110" t="e">
        <f t="shared" ref="H34:H45" si="11">G34/F34*100</f>
        <v>#DIV/0!</v>
      </c>
      <c r="I34" s="111">
        <f t="shared" si="3"/>
        <v>210</v>
      </c>
      <c r="J34" s="112"/>
      <c r="K34" s="113">
        <f>I34-J34</f>
        <v>210</v>
      </c>
      <c r="L34" s="111">
        <f>D34+G34</f>
        <v>40</v>
      </c>
      <c r="M34" s="112"/>
      <c r="N34" s="113">
        <f t="shared" si="4"/>
        <v>40</v>
      </c>
      <c r="O34" s="114">
        <f t="shared" si="1"/>
        <v>19.047619047619047</v>
      </c>
    </row>
    <row r="35" spans="1:15" ht="30" x14ac:dyDescent="0.25">
      <c r="A35" s="115" t="s">
        <v>119</v>
      </c>
      <c r="B35" s="106" t="s">
        <v>124</v>
      </c>
      <c r="C35" s="107"/>
      <c r="D35" s="107"/>
      <c r="E35" s="108"/>
      <c r="F35" s="109">
        <v>4118</v>
      </c>
      <c r="G35" s="109">
        <v>2188.1</v>
      </c>
      <c r="H35" s="110">
        <f t="shared" si="11"/>
        <v>53.13501699854298</v>
      </c>
      <c r="I35" s="111">
        <f t="shared" si="3"/>
        <v>4118</v>
      </c>
      <c r="J35" s="112"/>
      <c r="K35" s="113">
        <f>I35-J35</f>
        <v>4118</v>
      </c>
      <c r="L35" s="111">
        <f>D35+G35</f>
        <v>2188.1</v>
      </c>
      <c r="M35" s="112"/>
      <c r="N35" s="113">
        <f t="shared" si="4"/>
        <v>2188.1</v>
      </c>
      <c r="O35" s="114">
        <f t="shared" si="1"/>
        <v>53.13501699854298</v>
      </c>
    </row>
    <row r="36" spans="1:15" ht="75" x14ac:dyDescent="0.25">
      <c r="A36" s="115" t="s">
        <v>119</v>
      </c>
      <c r="B36" s="106" t="s">
        <v>125</v>
      </c>
      <c r="C36" s="107"/>
      <c r="D36" s="107"/>
      <c r="E36" s="108"/>
      <c r="F36" s="109">
        <v>2144.6999999999998</v>
      </c>
      <c r="G36" s="109">
        <v>2144.6999999999998</v>
      </c>
      <c r="H36" s="110">
        <f t="shared" si="11"/>
        <v>100</v>
      </c>
      <c r="I36" s="111">
        <f t="shared" si="3"/>
        <v>2144.6999999999998</v>
      </c>
      <c r="J36" s="112"/>
      <c r="K36" s="113">
        <f>I36-J36</f>
        <v>2144.6999999999998</v>
      </c>
      <c r="L36" s="111">
        <f>D36+G36</f>
        <v>2144.6999999999998</v>
      </c>
      <c r="M36" s="112"/>
      <c r="N36" s="113">
        <f t="shared" si="4"/>
        <v>2144.6999999999998</v>
      </c>
      <c r="O36" s="114">
        <f t="shared" si="1"/>
        <v>100</v>
      </c>
    </row>
    <row r="37" spans="1:15" ht="45" x14ac:dyDescent="0.25">
      <c r="A37" s="115" t="s">
        <v>119</v>
      </c>
      <c r="B37" s="106" t="s">
        <v>126</v>
      </c>
      <c r="C37" s="107"/>
      <c r="D37" s="107"/>
      <c r="E37" s="108"/>
      <c r="F37" s="109">
        <v>4754.8999999999996</v>
      </c>
      <c r="G37" s="109">
        <v>2911.4</v>
      </c>
      <c r="H37" s="110">
        <f t="shared" si="11"/>
        <v>61.229468548234458</v>
      </c>
      <c r="I37" s="111">
        <f t="shared" si="3"/>
        <v>4754.8999999999996</v>
      </c>
      <c r="J37" s="112"/>
      <c r="K37" s="113">
        <f>I37-J37</f>
        <v>4754.8999999999996</v>
      </c>
      <c r="L37" s="111">
        <f>D37+G37</f>
        <v>2911.4</v>
      </c>
      <c r="M37" s="112"/>
      <c r="N37" s="113">
        <f t="shared" si="4"/>
        <v>2911.4</v>
      </c>
      <c r="O37" s="114">
        <f t="shared" si="1"/>
        <v>61.229468548234458</v>
      </c>
    </row>
    <row r="38" spans="1:15" ht="105" x14ac:dyDescent="0.25">
      <c r="A38" s="115" t="s">
        <v>119</v>
      </c>
      <c r="B38" s="106" t="s">
        <v>127</v>
      </c>
      <c r="C38" s="107">
        <v>5749.3</v>
      </c>
      <c r="D38" s="107">
        <v>5749.3</v>
      </c>
      <c r="E38" s="108">
        <f t="shared" si="8"/>
        <v>100</v>
      </c>
      <c r="F38" s="109"/>
      <c r="G38" s="109"/>
      <c r="H38" s="110" t="e">
        <f t="shared" si="11"/>
        <v>#DIV/0!</v>
      </c>
      <c r="I38" s="111">
        <f t="shared" si="3"/>
        <v>5749.3</v>
      </c>
      <c r="J38" s="112">
        <v>5749.3</v>
      </c>
      <c r="K38" s="113">
        <f>I38-J38</f>
        <v>0</v>
      </c>
      <c r="L38" s="111">
        <f>D38+G38</f>
        <v>5749.3</v>
      </c>
      <c r="M38" s="112">
        <v>5749.3</v>
      </c>
      <c r="N38" s="113">
        <f t="shared" si="4"/>
        <v>0</v>
      </c>
      <c r="O38" s="114" t="e">
        <f t="shared" si="1"/>
        <v>#DIV/0!</v>
      </c>
    </row>
    <row r="39" spans="1:15" ht="45" x14ac:dyDescent="0.25">
      <c r="A39" s="115" t="s">
        <v>119</v>
      </c>
      <c r="B39" s="106" t="s">
        <v>128</v>
      </c>
      <c r="C39" s="107"/>
      <c r="D39" s="107"/>
      <c r="E39" s="108"/>
      <c r="F39" s="109">
        <v>4003.6</v>
      </c>
      <c r="G39" s="109">
        <v>3741.4</v>
      </c>
      <c r="H39" s="110">
        <f t="shared" si="11"/>
        <v>93.450894195224294</v>
      </c>
      <c r="I39" s="111">
        <f t="shared" si="3"/>
        <v>4003.6</v>
      </c>
      <c r="J39" s="112"/>
      <c r="K39" s="113">
        <f>I39-J39</f>
        <v>4003.6</v>
      </c>
      <c r="L39" s="111">
        <f>D39+G39</f>
        <v>3741.4</v>
      </c>
      <c r="M39" s="112"/>
      <c r="N39" s="113">
        <f t="shared" si="4"/>
        <v>3741.4</v>
      </c>
      <c r="O39" s="114">
        <f t="shared" si="1"/>
        <v>93.450894195224294</v>
      </c>
    </row>
    <row r="40" spans="1:15" ht="45" x14ac:dyDescent="0.25">
      <c r="A40" s="115" t="s">
        <v>119</v>
      </c>
      <c r="B40" s="106" t="s">
        <v>129</v>
      </c>
      <c r="C40" s="107"/>
      <c r="D40" s="107"/>
      <c r="E40" s="108"/>
      <c r="F40" s="109">
        <v>400</v>
      </c>
      <c r="G40" s="109">
        <v>305.5</v>
      </c>
      <c r="H40" s="110">
        <f t="shared" si="11"/>
        <v>76.375</v>
      </c>
      <c r="I40" s="111">
        <f t="shared" si="3"/>
        <v>400</v>
      </c>
      <c r="J40" s="112"/>
      <c r="K40" s="113">
        <f>I40-J40</f>
        <v>400</v>
      </c>
      <c r="L40" s="111">
        <f>D40+G40</f>
        <v>305.5</v>
      </c>
      <c r="M40" s="112"/>
      <c r="N40" s="113">
        <f t="shared" si="4"/>
        <v>305.5</v>
      </c>
      <c r="O40" s="114">
        <f t="shared" si="1"/>
        <v>76.375</v>
      </c>
    </row>
    <row r="41" spans="1:15" ht="60" x14ac:dyDescent="0.25">
      <c r="A41" s="115" t="s">
        <v>119</v>
      </c>
      <c r="B41" s="106" t="s">
        <v>130</v>
      </c>
      <c r="C41" s="107">
        <v>0</v>
      </c>
      <c r="D41" s="107"/>
      <c r="E41" s="108"/>
      <c r="F41" s="109">
        <v>21929.200000000001</v>
      </c>
      <c r="G41" s="109">
        <v>19094.599999999999</v>
      </c>
      <c r="H41" s="110">
        <f t="shared" si="11"/>
        <v>87.073855863414991</v>
      </c>
      <c r="I41" s="111">
        <f t="shared" si="3"/>
        <v>21929.200000000001</v>
      </c>
      <c r="J41" s="112"/>
      <c r="K41" s="113">
        <f>I41-J41</f>
        <v>21929.200000000001</v>
      </c>
      <c r="L41" s="111">
        <f>D41+G41</f>
        <v>19094.599999999999</v>
      </c>
      <c r="M41" s="112"/>
      <c r="N41" s="113">
        <f t="shared" si="4"/>
        <v>19094.599999999999</v>
      </c>
      <c r="O41" s="114">
        <f t="shared" si="1"/>
        <v>87.073855863414991</v>
      </c>
    </row>
    <row r="42" spans="1:15" ht="30" x14ac:dyDescent="0.25">
      <c r="A42" s="115" t="s">
        <v>119</v>
      </c>
      <c r="B42" s="106" t="s">
        <v>131</v>
      </c>
      <c r="C42" s="107"/>
      <c r="D42" s="107"/>
      <c r="E42" s="107"/>
      <c r="F42" s="109">
        <v>8858.6</v>
      </c>
      <c r="G42" s="109">
        <v>5238.7</v>
      </c>
      <c r="H42" s="110">
        <f t="shared" si="11"/>
        <v>59.136883931998277</v>
      </c>
      <c r="I42" s="111">
        <f t="shared" si="3"/>
        <v>8858.6</v>
      </c>
      <c r="J42" s="112"/>
      <c r="K42" s="113">
        <f>I42-J42</f>
        <v>8858.6</v>
      </c>
      <c r="L42" s="111">
        <f>D42+G42</f>
        <v>5238.7</v>
      </c>
      <c r="M42" s="112"/>
      <c r="N42" s="113">
        <f t="shared" si="4"/>
        <v>5238.7</v>
      </c>
      <c r="O42" s="114">
        <f t="shared" si="1"/>
        <v>59.136883931998277</v>
      </c>
    </row>
    <row r="43" spans="1:15" ht="60" x14ac:dyDescent="0.25">
      <c r="A43" s="115" t="s">
        <v>119</v>
      </c>
      <c r="B43" s="106" t="s">
        <v>132</v>
      </c>
      <c r="C43" s="107"/>
      <c r="D43" s="107"/>
      <c r="E43" s="108"/>
      <c r="F43" s="109">
        <v>18132.900000000001</v>
      </c>
      <c r="G43" s="109">
        <v>14047.8</v>
      </c>
      <c r="H43" s="110">
        <f t="shared" si="11"/>
        <v>77.471336631206256</v>
      </c>
      <c r="I43" s="111">
        <f t="shared" si="3"/>
        <v>18132.900000000001</v>
      </c>
      <c r="J43" s="112"/>
      <c r="K43" s="113">
        <f>I43-J43</f>
        <v>18132.900000000001</v>
      </c>
      <c r="L43" s="111">
        <f>D43+G43</f>
        <v>14047.8</v>
      </c>
      <c r="M43" s="112"/>
      <c r="N43" s="113">
        <f t="shared" si="4"/>
        <v>14047.8</v>
      </c>
      <c r="O43" s="114">
        <f t="shared" si="1"/>
        <v>77.471336631206256</v>
      </c>
    </row>
    <row r="44" spans="1:15" x14ac:dyDescent="0.25">
      <c r="A44" s="105" t="s">
        <v>133</v>
      </c>
      <c r="B44" s="106" t="s">
        <v>134</v>
      </c>
      <c r="C44" s="107">
        <v>5901.4</v>
      </c>
      <c r="D44" s="107">
        <v>3940.6</v>
      </c>
      <c r="E44" s="108">
        <f t="shared" si="8"/>
        <v>66.773985833869929</v>
      </c>
      <c r="F44" s="109">
        <v>5638.2</v>
      </c>
      <c r="G44" s="109">
        <v>4556.8</v>
      </c>
      <c r="H44" s="109">
        <f t="shared" si="11"/>
        <v>80.820119896420849</v>
      </c>
      <c r="I44" s="111">
        <f t="shared" si="3"/>
        <v>11539.599999999999</v>
      </c>
      <c r="J44" s="112"/>
      <c r="K44" s="113">
        <f>I44-J44</f>
        <v>11539.599999999999</v>
      </c>
      <c r="L44" s="111">
        <f>D44+G44</f>
        <v>8497.4</v>
      </c>
      <c r="M44" s="112"/>
      <c r="N44" s="113">
        <f t="shared" si="4"/>
        <v>8497.4</v>
      </c>
      <c r="O44" s="114">
        <f t="shared" si="1"/>
        <v>73.636867829040881</v>
      </c>
    </row>
    <row r="45" spans="1:15" ht="75" x14ac:dyDescent="0.25">
      <c r="A45" s="105" t="s">
        <v>135</v>
      </c>
      <c r="B45" s="124" t="s">
        <v>136</v>
      </c>
      <c r="C45" s="107">
        <v>3412.7</v>
      </c>
      <c r="D45" s="107">
        <v>1673.9</v>
      </c>
      <c r="E45" s="107">
        <f t="shared" si="8"/>
        <v>49.0491399771442</v>
      </c>
      <c r="F45" s="109">
        <v>1235</v>
      </c>
      <c r="G45" s="109">
        <v>506.9</v>
      </c>
      <c r="H45" s="109">
        <f t="shared" si="11"/>
        <v>41.044534412955464</v>
      </c>
      <c r="I45" s="111">
        <f t="shared" si="3"/>
        <v>4647.7</v>
      </c>
      <c r="J45" s="112">
        <v>1235</v>
      </c>
      <c r="K45" s="113">
        <f>I45-J45</f>
        <v>3412.7</v>
      </c>
      <c r="L45" s="111">
        <f>D45+G45</f>
        <v>2180.8000000000002</v>
      </c>
      <c r="M45" s="112">
        <v>506.9</v>
      </c>
      <c r="N45" s="113">
        <f t="shared" si="4"/>
        <v>1673.9</v>
      </c>
      <c r="O45" s="114">
        <f t="shared" si="1"/>
        <v>49.0491399771442</v>
      </c>
    </row>
    <row r="46" spans="1:15" ht="45" x14ac:dyDescent="0.25">
      <c r="A46" s="105" t="s">
        <v>135</v>
      </c>
      <c r="B46" s="124" t="s">
        <v>137</v>
      </c>
      <c r="C46" s="107">
        <v>13294.2</v>
      </c>
      <c r="D46" s="107">
        <v>900</v>
      </c>
      <c r="E46" s="107">
        <f t="shared" si="8"/>
        <v>6.769869567179672</v>
      </c>
      <c r="F46" s="109"/>
      <c r="G46" s="109"/>
      <c r="H46" s="109"/>
      <c r="I46" s="111">
        <f t="shared" si="3"/>
        <v>13294.2</v>
      </c>
      <c r="J46" s="112"/>
      <c r="K46" s="113">
        <f>I46-J46</f>
        <v>13294.2</v>
      </c>
      <c r="L46" s="111">
        <f>D46+G46</f>
        <v>900</v>
      </c>
      <c r="M46" s="112"/>
      <c r="N46" s="113">
        <f t="shared" si="4"/>
        <v>900</v>
      </c>
      <c r="O46" s="114">
        <f t="shared" si="1"/>
        <v>6.769869567179672</v>
      </c>
    </row>
    <row r="47" spans="1:15" ht="105" x14ac:dyDescent="0.25">
      <c r="A47" s="105" t="s">
        <v>135</v>
      </c>
      <c r="B47" s="124" t="s">
        <v>138</v>
      </c>
      <c r="C47" s="107">
        <v>1123.4000000000001</v>
      </c>
      <c r="D47" s="109">
        <v>907.4</v>
      </c>
      <c r="E47" s="108">
        <f t="shared" si="8"/>
        <v>80.772654441872888</v>
      </c>
      <c r="F47" s="109">
        <v>0</v>
      </c>
      <c r="G47" s="109"/>
      <c r="H47" s="109">
        <v>0</v>
      </c>
      <c r="I47" s="111">
        <f t="shared" si="3"/>
        <v>1123.4000000000001</v>
      </c>
      <c r="J47" s="112"/>
      <c r="K47" s="113">
        <f>I47-J47</f>
        <v>1123.4000000000001</v>
      </c>
      <c r="L47" s="111">
        <f>D47+G47</f>
        <v>907.4</v>
      </c>
      <c r="M47" s="112"/>
      <c r="N47" s="113">
        <f t="shared" si="4"/>
        <v>907.4</v>
      </c>
      <c r="O47" s="114">
        <f t="shared" si="1"/>
        <v>80.772654441872888</v>
      </c>
    </row>
    <row r="48" spans="1:15" ht="120" x14ac:dyDescent="0.25">
      <c r="A48" s="115" t="s">
        <v>135</v>
      </c>
      <c r="B48" s="124" t="s">
        <v>139</v>
      </c>
      <c r="C48" s="107">
        <f>4382.7+601.8+381.1</f>
        <v>5365.6</v>
      </c>
      <c r="D48" s="109">
        <v>5223.8</v>
      </c>
      <c r="E48" s="107">
        <f t="shared" si="8"/>
        <v>97.357238705829729</v>
      </c>
      <c r="F48" s="109"/>
      <c r="G48" s="109"/>
      <c r="H48" s="109"/>
      <c r="I48" s="111">
        <f t="shared" si="3"/>
        <v>5365.6</v>
      </c>
      <c r="J48" s="112"/>
      <c r="K48" s="113">
        <f>I48-J48</f>
        <v>5365.6</v>
      </c>
      <c r="L48" s="111">
        <f>D48+G48</f>
        <v>5223.8</v>
      </c>
      <c r="M48" s="112"/>
      <c r="N48" s="113">
        <f t="shared" si="4"/>
        <v>5223.8</v>
      </c>
      <c r="O48" s="114">
        <f t="shared" si="1"/>
        <v>97.357238705829729</v>
      </c>
    </row>
    <row r="49" spans="1:15" ht="60" x14ac:dyDescent="0.25">
      <c r="A49" s="115" t="s">
        <v>135</v>
      </c>
      <c r="B49" s="124" t="s">
        <v>140</v>
      </c>
      <c r="C49" s="107">
        <v>1546.5</v>
      </c>
      <c r="D49" s="109">
        <v>1208.2</v>
      </c>
      <c r="E49" s="107">
        <f t="shared" si="8"/>
        <v>78.124797930811525</v>
      </c>
      <c r="F49" s="109">
        <v>0</v>
      </c>
      <c r="G49" s="109"/>
      <c r="H49" s="109">
        <v>0</v>
      </c>
      <c r="I49" s="111">
        <f t="shared" si="3"/>
        <v>1546.5</v>
      </c>
      <c r="J49" s="112"/>
      <c r="K49" s="113">
        <f>I49-J49</f>
        <v>1546.5</v>
      </c>
      <c r="L49" s="111">
        <f>D49+G49</f>
        <v>1208.2</v>
      </c>
      <c r="M49" s="112"/>
      <c r="N49" s="113">
        <f t="shared" si="4"/>
        <v>1208.2</v>
      </c>
      <c r="O49" s="114">
        <f t="shared" si="1"/>
        <v>78.124797930811525</v>
      </c>
    </row>
    <row r="50" spans="1:15" ht="90" x14ac:dyDescent="0.25">
      <c r="A50" s="115" t="s">
        <v>135</v>
      </c>
      <c r="B50" s="124" t="s">
        <v>141</v>
      </c>
      <c r="C50" s="107">
        <v>3319.5</v>
      </c>
      <c r="D50" s="109">
        <v>3319.5</v>
      </c>
      <c r="E50" s="107">
        <f t="shared" si="8"/>
        <v>100</v>
      </c>
      <c r="F50" s="109"/>
      <c r="G50" s="109"/>
      <c r="H50" s="109"/>
      <c r="I50" s="111">
        <f t="shared" si="3"/>
        <v>3319.5</v>
      </c>
      <c r="J50" s="112"/>
      <c r="K50" s="113">
        <f>I50-J50</f>
        <v>3319.5</v>
      </c>
      <c r="L50" s="111">
        <f>D50+G50</f>
        <v>3319.5</v>
      </c>
      <c r="M50" s="112"/>
      <c r="N50" s="113">
        <f t="shared" si="4"/>
        <v>3319.5</v>
      </c>
      <c r="O50" s="114">
        <f t="shared" si="1"/>
        <v>100</v>
      </c>
    </row>
    <row r="51" spans="1:15" ht="90" x14ac:dyDescent="0.25">
      <c r="A51" s="115" t="s">
        <v>135</v>
      </c>
      <c r="B51" s="124" t="s">
        <v>142</v>
      </c>
      <c r="C51" s="107">
        <v>1597.9</v>
      </c>
      <c r="D51" s="109">
        <v>1585.7</v>
      </c>
      <c r="E51" s="107">
        <f t="shared" si="8"/>
        <v>99.236497903498346</v>
      </c>
      <c r="F51" s="109"/>
      <c r="G51" s="109"/>
      <c r="H51" s="109"/>
      <c r="I51" s="111">
        <f t="shared" si="3"/>
        <v>1597.9</v>
      </c>
      <c r="J51" s="112"/>
      <c r="K51" s="113">
        <f>I51-J51</f>
        <v>1597.9</v>
      </c>
      <c r="L51" s="111">
        <f>D51+G51</f>
        <v>1585.7</v>
      </c>
      <c r="M51" s="112"/>
      <c r="N51" s="113">
        <f t="shared" si="4"/>
        <v>1585.7</v>
      </c>
      <c r="O51" s="114">
        <f t="shared" si="1"/>
        <v>99.236497903498346</v>
      </c>
    </row>
    <row r="52" spans="1:15" ht="60" x14ac:dyDescent="0.25">
      <c r="A52" s="115" t="s">
        <v>135</v>
      </c>
      <c r="B52" s="124" t="s">
        <v>143</v>
      </c>
      <c r="C52" s="107">
        <v>85</v>
      </c>
      <c r="D52" s="109">
        <v>37.700000000000003</v>
      </c>
      <c r="E52" s="107">
        <f>D52/C52*100</f>
        <v>44.352941176470587</v>
      </c>
      <c r="F52" s="109"/>
      <c r="G52" s="109"/>
      <c r="H52" s="109">
        <v>0</v>
      </c>
      <c r="I52" s="111">
        <f t="shared" si="3"/>
        <v>85</v>
      </c>
      <c r="J52" s="112"/>
      <c r="K52" s="113">
        <f>I52-J52</f>
        <v>85</v>
      </c>
      <c r="L52" s="111">
        <f>D52+G52</f>
        <v>37.700000000000003</v>
      </c>
      <c r="M52" s="112"/>
      <c r="N52" s="113">
        <f t="shared" si="4"/>
        <v>37.700000000000003</v>
      </c>
      <c r="O52" s="114">
        <f t="shared" si="1"/>
        <v>44.352941176470587</v>
      </c>
    </row>
    <row r="53" spans="1:15" ht="45" x14ac:dyDescent="0.25">
      <c r="A53" s="115" t="s">
        <v>135</v>
      </c>
      <c r="B53" s="124" t="s">
        <v>144</v>
      </c>
      <c r="C53" s="107">
        <v>0</v>
      </c>
      <c r="D53" s="109">
        <v>0</v>
      </c>
      <c r="E53" s="107"/>
      <c r="F53" s="109">
        <v>480</v>
      </c>
      <c r="G53" s="109">
        <v>140</v>
      </c>
      <c r="H53" s="109">
        <v>0</v>
      </c>
      <c r="I53" s="111">
        <f t="shared" si="3"/>
        <v>480</v>
      </c>
      <c r="J53" s="112"/>
      <c r="K53" s="113">
        <f>I53-J53</f>
        <v>480</v>
      </c>
      <c r="L53" s="111">
        <f>D53+G53</f>
        <v>140</v>
      </c>
      <c r="M53" s="112"/>
      <c r="N53" s="113">
        <f t="shared" si="4"/>
        <v>140</v>
      </c>
      <c r="O53" s="114">
        <f t="shared" si="1"/>
        <v>29.166666666666668</v>
      </c>
    </row>
    <row r="54" spans="1:15" ht="28.5" x14ac:dyDescent="0.25">
      <c r="A54" s="100" t="s">
        <v>145</v>
      </c>
      <c r="B54" s="101" t="s">
        <v>146</v>
      </c>
      <c r="C54" s="102">
        <f>SUM(C55:C94)</f>
        <v>889394.8</v>
      </c>
      <c r="D54" s="102">
        <f>SUM(D55:D94)</f>
        <v>332704.3</v>
      </c>
      <c r="E54" s="102">
        <f t="shared" si="8"/>
        <v>37.407943019230601</v>
      </c>
      <c r="F54" s="125">
        <f>SUM(F55:F94)</f>
        <v>300793.7</v>
      </c>
      <c r="G54" s="125">
        <f>SUM(G55:G94)</f>
        <v>161443.59999999998</v>
      </c>
      <c r="H54" s="125">
        <f>G54/F54*100</f>
        <v>53.672533700007676</v>
      </c>
      <c r="I54" s="102">
        <f t="shared" ref="I54:N54" si="12">SUM(I55:I94)</f>
        <v>1190188.5000000002</v>
      </c>
      <c r="J54" s="102">
        <f t="shared" si="12"/>
        <v>200770.5</v>
      </c>
      <c r="K54" s="102">
        <f t="shared" si="12"/>
        <v>989418.00000000012</v>
      </c>
      <c r="L54" s="102">
        <f t="shared" si="12"/>
        <v>494147.9</v>
      </c>
      <c r="M54" s="102">
        <f t="shared" si="12"/>
        <v>107546.00000000001</v>
      </c>
      <c r="N54" s="102">
        <f t="shared" si="12"/>
        <v>386601.9</v>
      </c>
      <c r="O54" s="104">
        <f t="shared" si="1"/>
        <v>39.07366755001425</v>
      </c>
    </row>
    <row r="55" spans="1:15" ht="90" x14ac:dyDescent="0.25">
      <c r="A55" s="105" t="s">
        <v>147</v>
      </c>
      <c r="B55" s="106" t="s">
        <v>148</v>
      </c>
      <c r="C55" s="107">
        <f>420673.7+31663.7</f>
        <v>452337.4</v>
      </c>
      <c r="D55" s="107">
        <v>69313.100000000006</v>
      </c>
      <c r="E55" s="108">
        <f t="shared" si="8"/>
        <v>15.323318390210494</v>
      </c>
      <c r="F55" s="109">
        <v>0</v>
      </c>
      <c r="G55" s="109">
        <v>0</v>
      </c>
      <c r="H55" s="110">
        <v>0</v>
      </c>
      <c r="I55" s="111">
        <f t="shared" si="3"/>
        <v>452337.4</v>
      </c>
      <c r="J55" s="112"/>
      <c r="K55" s="113">
        <f>I55-J55</f>
        <v>452337.4</v>
      </c>
      <c r="L55" s="111">
        <f>D55+G55</f>
        <v>69313.100000000006</v>
      </c>
      <c r="M55" s="112"/>
      <c r="N55" s="113">
        <f t="shared" si="4"/>
        <v>69313.100000000006</v>
      </c>
      <c r="O55" s="114">
        <f t="shared" si="1"/>
        <v>15.323318390210494</v>
      </c>
    </row>
    <row r="56" spans="1:15" ht="60" x14ac:dyDescent="0.25">
      <c r="A56" s="105" t="s">
        <v>147</v>
      </c>
      <c r="B56" s="106" t="s">
        <v>149</v>
      </c>
      <c r="C56" s="107">
        <v>1836</v>
      </c>
      <c r="D56" s="107">
        <v>1136.4000000000001</v>
      </c>
      <c r="E56" s="108">
        <f t="shared" si="8"/>
        <v>61.895424836601308</v>
      </c>
      <c r="F56" s="109"/>
      <c r="G56" s="109"/>
      <c r="H56" s="110">
        <v>0</v>
      </c>
      <c r="I56" s="111">
        <f t="shared" si="3"/>
        <v>1836</v>
      </c>
      <c r="J56" s="112"/>
      <c r="K56" s="113">
        <f>I56-J56</f>
        <v>1836</v>
      </c>
      <c r="L56" s="111">
        <f>D56+G56</f>
        <v>1136.4000000000001</v>
      </c>
      <c r="M56" s="112"/>
      <c r="N56" s="113">
        <f t="shared" si="4"/>
        <v>1136.4000000000001</v>
      </c>
      <c r="O56" s="114">
        <f t="shared" si="1"/>
        <v>61.895424836601308</v>
      </c>
    </row>
    <row r="57" spans="1:15" ht="60" hidden="1" x14ac:dyDescent="0.25">
      <c r="A57" s="105" t="s">
        <v>147</v>
      </c>
      <c r="B57" s="106" t="s">
        <v>150</v>
      </c>
      <c r="C57" s="107">
        <v>0</v>
      </c>
      <c r="D57" s="107">
        <v>0</v>
      </c>
      <c r="E57" s="108"/>
      <c r="F57" s="109"/>
      <c r="G57" s="109"/>
      <c r="H57" s="110">
        <v>0</v>
      </c>
      <c r="I57" s="111">
        <f t="shared" si="3"/>
        <v>0</v>
      </c>
      <c r="J57" s="112"/>
      <c r="K57" s="113">
        <f>I57-J57</f>
        <v>0</v>
      </c>
      <c r="L57" s="111">
        <f>D57+G57</f>
        <v>0</v>
      </c>
      <c r="M57" s="112"/>
      <c r="N57" s="113">
        <f t="shared" si="4"/>
        <v>0</v>
      </c>
      <c r="O57" s="114"/>
    </row>
    <row r="58" spans="1:15" ht="45" hidden="1" x14ac:dyDescent="0.25">
      <c r="A58" s="105" t="s">
        <v>147</v>
      </c>
      <c r="B58" s="106" t="s">
        <v>151</v>
      </c>
      <c r="C58" s="107"/>
      <c r="D58" s="107"/>
      <c r="E58" s="108"/>
      <c r="F58" s="109"/>
      <c r="G58" s="109"/>
      <c r="H58" s="110">
        <v>0</v>
      </c>
      <c r="I58" s="111">
        <f t="shared" si="3"/>
        <v>0</v>
      </c>
      <c r="J58" s="112"/>
      <c r="K58" s="113">
        <f>I58-J58</f>
        <v>0</v>
      </c>
      <c r="L58" s="111">
        <f>D58+G58</f>
        <v>0</v>
      </c>
      <c r="M58" s="112"/>
      <c r="N58" s="113">
        <f t="shared" si="4"/>
        <v>0</v>
      </c>
      <c r="O58" s="114"/>
    </row>
    <row r="59" spans="1:15" ht="60" hidden="1" x14ac:dyDescent="0.25">
      <c r="A59" s="105" t="s">
        <v>147</v>
      </c>
      <c r="B59" s="106" t="s">
        <v>152</v>
      </c>
      <c r="C59" s="107"/>
      <c r="D59" s="107"/>
      <c r="E59" s="108"/>
      <c r="F59" s="109"/>
      <c r="G59" s="109"/>
      <c r="H59" s="110">
        <v>0</v>
      </c>
      <c r="I59" s="111">
        <f t="shared" si="3"/>
        <v>0</v>
      </c>
      <c r="J59" s="112"/>
      <c r="K59" s="113">
        <f>I59-J59</f>
        <v>0</v>
      </c>
      <c r="L59" s="111">
        <f>D59+G59</f>
        <v>0</v>
      </c>
      <c r="M59" s="112"/>
      <c r="N59" s="113">
        <f t="shared" si="4"/>
        <v>0</v>
      </c>
      <c r="O59" s="114"/>
    </row>
    <row r="60" spans="1:15" ht="135" x14ac:dyDescent="0.25">
      <c r="A60" s="105" t="s">
        <v>147</v>
      </c>
      <c r="B60" s="106" t="s">
        <v>153</v>
      </c>
      <c r="C60" s="107">
        <v>51343.7</v>
      </c>
      <c r="D60" s="107">
        <v>45289.9</v>
      </c>
      <c r="E60" s="108">
        <f t="shared" si="8"/>
        <v>88.209264233002301</v>
      </c>
      <c r="F60" s="109"/>
      <c r="G60" s="109"/>
      <c r="H60" s="110">
        <v>0</v>
      </c>
      <c r="I60" s="111">
        <f t="shared" si="3"/>
        <v>51343.7</v>
      </c>
      <c r="J60" s="112"/>
      <c r="K60" s="113">
        <f>I60-J60</f>
        <v>51343.7</v>
      </c>
      <c r="L60" s="111">
        <f>D60+G60</f>
        <v>45289.9</v>
      </c>
      <c r="M60" s="112"/>
      <c r="N60" s="113">
        <f t="shared" si="4"/>
        <v>45289.9</v>
      </c>
      <c r="O60" s="114">
        <f t="shared" si="1"/>
        <v>88.209264233002301</v>
      </c>
    </row>
    <row r="61" spans="1:15" ht="120" customHeight="1" x14ac:dyDescent="0.25">
      <c r="A61" s="105" t="s">
        <v>147</v>
      </c>
      <c r="B61" s="106" t="s">
        <v>154</v>
      </c>
      <c r="C61" s="107">
        <v>6355.3</v>
      </c>
      <c r="D61" s="107">
        <v>5588.4</v>
      </c>
      <c r="E61" s="108">
        <f t="shared" si="8"/>
        <v>87.932906393089226</v>
      </c>
      <c r="F61" s="109"/>
      <c r="G61" s="109"/>
      <c r="H61" s="110">
        <v>0</v>
      </c>
      <c r="I61" s="111">
        <f t="shared" si="3"/>
        <v>6355.3</v>
      </c>
      <c r="J61" s="112"/>
      <c r="K61" s="113">
        <f>I61-J61</f>
        <v>6355.3</v>
      </c>
      <c r="L61" s="111">
        <f>D61+G61</f>
        <v>5588.4</v>
      </c>
      <c r="M61" s="112"/>
      <c r="N61" s="113">
        <f t="shared" si="4"/>
        <v>5588.4</v>
      </c>
      <c r="O61" s="114">
        <f t="shared" si="1"/>
        <v>87.932906393089226</v>
      </c>
    </row>
    <row r="62" spans="1:15" ht="119.25" customHeight="1" x14ac:dyDescent="0.25">
      <c r="A62" s="105" t="s">
        <v>147</v>
      </c>
      <c r="B62" s="106" t="s">
        <v>155</v>
      </c>
      <c r="C62" s="107">
        <v>33091</v>
      </c>
      <c r="D62" s="107">
        <v>28955.8</v>
      </c>
      <c r="E62" s="108">
        <f t="shared" si="8"/>
        <v>87.503550814420834</v>
      </c>
      <c r="F62" s="109"/>
      <c r="G62" s="109"/>
      <c r="H62" s="110">
        <v>0</v>
      </c>
      <c r="I62" s="111">
        <f t="shared" si="3"/>
        <v>33091</v>
      </c>
      <c r="J62" s="112"/>
      <c r="K62" s="113">
        <f>I62-J62</f>
        <v>33091</v>
      </c>
      <c r="L62" s="111">
        <f>D62+G62</f>
        <v>28955.8</v>
      </c>
      <c r="M62" s="112"/>
      <c r="N62" s="113">
        <f t="shared" si="4"/>
        <v>28955.8</v>
      </c>
      <c r="O62" s="114">
        <f t="shared" si="1"/>
        <v>87.503550814420834</v>
      </c>
    </row>
    <row r="63" spans="1:15" ht="60" x14ac:dyDescent="0.25">
      <c r="A63" s="105" t="s">
        <v>147</v>
      </c>
      <c r="B63" s="106" t="s">
        <v>156</v>
      </c>
      <c r="C63" s="107"/>
      <c r="D63" s="107"/>
      <c r="E63" s="108"/>
      <c r="F63" s="109">
        <v>100</v>
      </c>
      <c r="G63" s="109">
        <v>100</v>
      </c>
      <c r="H63" s="110">
        <f>G63/F63*100</f>
        <v>100</v>
      </c>
      <c r="I63" s="111">
        <f t="shared" si="3"/>
        <v>100</v>
      </c>
      <c r="J63" s="112"/>
      <c r="K63" s="113">
        <f>I63-J63</f>
        <v>100</v>
      </c>
      <c r="L63" s="111">
        <f>D63+G63</f>
        <v>100</v>
      </c>
      <c r="M63" s="112"/>
      <c r="N63" s="113">
        <f t="shared" si="4"/>
        <v>100</v>
      </c>
      <c r="O63" s="114">
        <f t="shared" si="1"/>
        <v>100</v>
      </c>
    </row>
    <row r="64" spans="1:15" ht="60" x14ac:dyDescent="0.25">
      <c r="A64" s="115" t="s">
        <v>147</v>
      </c>
      <c r="B64" s="106" t="s">
        <v>157</v>
      </c>
      <c r="C64" s="107">
        <f>31821.8+1200.4</f>
        <v>33022.199999999997</v>
      </c>
      <c r="D64" s="107">
        <v>20362.400000000001</v>
      </c>
      <c r="E64" s="108">
        <f t="shared" si="8"/>
        <v>61.66276020374174</v>
      </c>
      <c r="F64" s="109">
        <v>31529.599999999999</v>
      </c>
      <c r="G64" s="109">
        <v>17905.400000000001</v>
      </c>
      <c r="H64" s="110">
        <f>G64/F64*100</f>
        <v>56.78917588551711</v>
      </c>
      <c r="I64" s="111">
        <f t="shared" si="3"/>
        <v>64551.799999999996</v>
      </c>
      <c r="J64" s="112">
        <v>24754.3</v>
      </c>
      <c r="K64" s="113">
        <f>I64-J64</f>
        <v>39797.5</v>
      </c>
      <c r="L64" s="111">
        <f>D64+G64</f>
        <v>38267.800000000003</v>
      </c>
      <c r="M64" s="112">
        <v>13882.7</v>
      </c>
      <c r="N64" s="113">
        <f t="shared" si="4"/>
        <v>24385.100000000002</v>
      </c>
      <c r="O64" s="114">
        <f t="shared" si="1"/>
        <v>61.27294428041963</v>
      </c>
    </row>
    <row r="65" spans="1:15" ht="210" x14ac:dyDescent="0.25">
      <c r="A65" s="122" t="s">
        <v>158</v>
      </c>
      <c r="B65" s="106" t="s">
        <v>159</v>
      </c>
      <c r="C65" s="107">
        <v>44817</v>
      </c>
      <c r="D65" s="107">
        <v>33580.9</v>
      </c>
      <c r="E65" s="108">
        <f t="shared" si="8"/>
        <v>74.928933217305939</v>
      </c>
      <c r="F65" s="109"/>
      <c r="G65" s="109"/>
      <c r="H65" s="110" t="e">
        <f>G65/F65*100</f>
        <v>#DIV/0!</v>
      </c>
      <c r="I65" s="111">
        <f t="shared" si="3"/>
        <v>44817</v>
      </c>
      <c r="J65" s="112"/>
      <c r="K65" s="113">
        <f>I65-J65</f>
        <v>44817</v>
      </c>
      <c r="L65" s="111">
        <f>D65+G65</f>
        <v>33580.9</v>
      </c>
      <c r="M65" s="112"/>
      <c r="N65" s="113">
        <f t="shared" si="4"/>
        <v>33580.9</v>
      </c>
      <c r="O65" s="114">
        <f t="shared" si="1"/>
        <v>74.928933217305939</v>
      </c>
    </row>
    <row r="66" spans="1:15" ht="218.25" customHeight="1" x14ac:dyDescent="0.25">
      <c r="A66" s="122" t="s">
        <v>158</v>
      </c>
      <c r="B66" s="106" t="s">
        <v>160</v>
      </c>
      <c r="C66" s="107">
        <v>7755.8</v>
      </c>
      <c r="D66" s="107">
        <v>5977.7</v>
      </c>
      <c r="E66" s="108">
        <f t="shared" si="8"/>
        <v>77.073931767193585</v>
      </c>
      <c r="F66" s="109">
        <v>5977.7</v>
      </c>
      <c r="G66" s="109"/>
      <c r="H66" s="110">
        <f>G66/F66*100</f>
        <v>0</v>
      </c>
      <c r="I66" s="111">
        <f t="shared" si="3"/>
        <v>13733.5</v>
      </c>
      <c r="J66" s="112">
        <v>5977.6</v>
      </c>
      <c r="K66" s="113">
        <f>I66-J66</f>
        <v>7755.9</v>
      </c>
      <c r="L66" s="111">
        <f>D66+G66</f>
        <v>5977.7</v>
      </c>
      <c r="M66" s="112">
        <v>5977.7</v>
      </c>
      <c r="N66" s="113">
        <f t="shared" si="4"/>
        <v>0</v>
      </c>
      <c r="O66" s="114">
        <f t="shared" si="1"/>
        <v>0</v>
      </c>
    </row>
    <row r="67" spans="1:15" ht="170.25" customHeight="1" x14ac:dyDescent="0.25">
      <c r="A67" s="105" t="s">
        <v>158</v>
      </c>
      <c r="B67" s="106" t="s">
        <v>161</v>
      </c>
      <c r="C67" s="107">
        <v>14898</v>
      </c>
      <c r="D67" s="107">
        <v>14898</v>
      </c>
      <c r="E67" s="108">
        <f t="shared" si="8"/>
        <v>100</v>
      </c>
      <c r="F67" s="109">
        <v>13600</v>
      </c>
      <c r="G67" s="109">
        <v>13600</v>
      </c>
      <c r="H67" s="110">
        <f t="shared" ref="H67" si="13">G67/F67*100</f>
        <v>100</v>
      </c>
      <c r="I67" s="111">
        <f t="shared" si="3"/>
        <v>28498</v>
      </c>
      <c r="J67" s="112">
        <v>13600</v>
      </c>
      <c r="K67" s="113">
        <f>I67-J67</f>
        <v>14898</v>
      </c>
      <c r="L67" s="111">
        <f>D67+G67</f>
        <v>28498</v>
      </c>
      <c r="M67" s="112">
        <v>13600</v>
      </c>
      <c r="N67" s="113">
        <f t="shared" si="4"/>
        <v>14898</v>
      </c>
      <c r="O67" s="114">
        <f t="shared" si="1"/>
        <v>100</v>
      </c>
    </row>
    <row r="68" spans="1:15" ht="165" x14ac:dyDescent="0.25">
      <c r="A68" s="115" t="s">
        <v>158</v>
      </c>
      <c r="B68" s="106" t="s">
        <v>162</v>
      </c>
      <c r="C68" s="107">
        <v>2186.3000000000002</v>
      </c>
      <c r="D68" s="107">
        <v>1630.2</v>
      </c>
      <c r="E68" s="108">
        <f t="shared" si="8"/>
        <v>74.564332433792245</v>
      </c>
      <c r="F68" s="109"/>
      <c r="G68" s="109"/>
      <c r="H68" s="110"/>
      <c r="I68" s="111">
        <f t="shared" si="3"/>
        <v>2186.3000000000002</v>
      </c>
      <c r="J68" s="112"/>
      <c r="K68" s="113">
        <f>I68-J68</f>
        <v>2186.3000000000002</v>
      </c>
      <c r="L68" s="111">
        <f>D68+G68</f>
        <v>1630.2</v>
      </c>
      <c r="M68" s="112"/>
      <c r="N68" s="113">
        <f t="shared" si="4"/>
        <v>1630.2</v>
      </c>
      <c r="O68" s="114">
        <f t="shared" si="1"/>
        <v>74.564332433792245</v>
      </c>
    </row>
    <row r="69" spans="1:15" ht="165" x14ac:dyDescent="0.25">
      <c r="A69" s="115" t="s">
        <v>158</v>
      </c>
      <c r="B69" s="106" t="s">
        <v>163</v>
      </c>
      <c r="C69" s="107">
        <v>3186.7</v>
      </c>
      <c r="D69" s="107">
        <v>2445.1999999999998</v>
      </c>
      <c r="E69" s="108">
        <f t="shared" si="8"/>
        <v>76.731414943358331</v>
      </c>
      <c r="F69" s="109"/>
      <c r="G69" s="109"/>
      <c r="H69" s="110"/>
      <c r="I69" s="111">
        <f t="shared" si="3"/>
        <v>3186.7</v>
      </c>
      <c r="J69" s="112"/>
      <c r="K69" s="113">
        <f>I69-J69</f>
        <v>3186.7</v>
      </c>
      <c r="L69" s="111">
        <f>D69+G69</f>
        <v>2445.1999999999998</v>
      </c>
      <c r="M69" s="112"/>
      <c r="N69" s="113">
        <f t="shared" si="4"/>
        <v>2445.1999999999998</v>
      </c>
      <c r="O69" s="114">
        <f t="shared" si="1"/>
        <v>76.731414943358331</v>
      </c>
    </row>
    <row r="70" spans="1:15" ht="229.5" x14ac:dyDescent="0.25">
      <c r="A70" s="105" t="s">
        <v>158</v>
      </c>
      <c r="B70" s="126" t="s">
        <v>164</v>
      </c>
      <c r="C70" s="107">
        <v>18291.900000000001</v>
      </c>
      <c r="D70" s="107">
        <v>17149.5</v>
      </c>
      <c r="E70" s="108">
        <f>D70/C70*100</f>
        <v>93.75461269742344</v>
      </c>
      <c r="F70" s="109"/>
      <c r="G70" s="109"/>
      <c r="H70" s="110"/>
      <c r="I70" s="111">
        <f t="shared" si="3"/>
        <v>18291.900000000001</v>
      </c>
      <c r="J70" s="112"/>
      <c r="K70" s="113">
        <f>I70-J70</f>
        <v>18291.900000000001</v>
      </c>
      <c r="L70" s="111">
        <f>D70+G70</f>
        <v>17149.5</v>
      </c>
      <c r="M70" s="112"/>
      <c r="N70" s="113">
        <f t="shared" si="4"/>
        <v>17149.5</v>
      </c>
      <c r="O70" s="114">
        <f>N70/K70*100</f>
        <v>93.75461269742344</v>
      </c>
    </row>
    <row r="71" spans="1:15" ht="210" x14ac:dyDescent="0.25">
      <c r="A71" s="115" t="s">
        <v>158</v>
      </c>
      <c r="B71" s="124" t="s">
        <v>165</v>
      </c>
      <c r="C71" s="107">
        <v>115089.8</v>
      </c>
      <c r="D71" s="107">
        <v>31926.2</v>
      </c>
      <c r="E71" s="108">
        <f t="shared" ref="E71:E78" si="14">D71/C71*100</f>
        <v>27.740251525330656</v>
      </c>
      <c r="F71" s="109">
        <v>45183.4</v>
      </c>
      <c r="G71" s="109">
        <v>6779.1</v>
      </c>
      <c r="H71" s="110">
        <f>G71/F71*100</f>
        <v>15.003518991488024</v>
      </c>
      <c r="I71" s="111">
        <f t="shared" si="3"/>
        <v>160273.20000000001</v>
      </c>
      <c r="J71" s="112">
        <f>54483.4-9300</f>
        <v>45183.4</v>
      </c>
      <c r="K71" s="113">
        <f>I71-J71</f>
        <v>115089.80000000002</v>
      </c>
      <c r="L71" s="111">
        <f>D71+G71</f>
        <v>38705.300000000003</v>
      </c>
      <c r="M71" s="112">
        <v>6779.1</v>
      </c>
      <c r="N71" s="113">
        <f>L71-M71</f>
        <v>31926.200000000004</v>
      </c>
      <c r="O71" s="114">
        <f t="shared" si="1"/>
        <v>27.740251525330656</v>
      </c>
    </row>
    <row r="72" spans="1:15" ht="75" x14ac:dyDescent="0.25">
      <c r="A72" s="115" t="s">
        <v>158</v>
      </c>
      <c r="B72" s="124" t="s">
        <v>166</v>
      </c>
      <c r="C72" s="107"/>
      <c r="D72" s="107"/>
      <c r="E72" s="108"/>
      <c r="F72" s="109"/>
      <c r="G72" s="109"/>
      <c r="H72" s="110"/>
      <c r="I72" s="111">
        <f t="shared" si="3"/>
        <v>0</v>
      </c>
      <c r="J72" s="112"/>
      <c r="K72" s="113">
        <f>I72-J72</f>
        <v>0</v>
      </c>
      <c r="L72" s="111">
        <f>D72+G72</f>
        <v>0</v>
      </c>
      <c r="M72" s="112"/>
      <c r="N72" s="113">
        <f t="shared" si="4"/>
        <v>0</v>
      </c>
      <c r="O72" s="114"/>
    </row>
    <row r="73" spans="1:15" ht="60" hidden="1" x14ac:dyDescent="0.25">
      <c r="A73" s="115" t="s">
        <v>158</v>
      </c>
      <c r="B73" s="124" t="s">
        <v>167</v>
      </c>
      <c r="C73" s="107"/>
      <c r="D73" s="107"/>
      <c r="E73" s="108"/>
      <c r="F73" s="109"/>
      <c r="G73" s="109"/>
      <c r="H73" s="110"/>
      <c r="I73" s="111">
        <f t="shared" si="3"/>
        <v>0</v>
      </c>
      <c r="J73" s="112"/>
      <c r="K73" s="113">
        <f>I73-J73</f>
        <v>0</v>
      </c>
      <c r="L73" s="111">
        <f>D73+G73</f>
        <v>0</v>
      </c>
      <c r="M73" s="112"/>
      <c r="N73" s="113">
        <f t="shared" si="4"/>
        <v>0</v>
      </c>
      <c r="O73" s="114"/>
    </row>
    <row r="74" spans="1:15" ht="60" x14ac:dyDescent="0.25">
      <c r="A74" s="115" t="s">
        <v>158</v>
      </c>
      <c r="B74" s="124" t="s">
        <v>168</v>
      </c>
      <c r="C74" s="107"/>
      <c r="D74" s="107"/>
      <c r="E74" s="108"/>
      <c r="F74" s="109">
        <v>50</v>
      </c>
      <c r="G74" s="109">
        <v>50</v>
      </c>
      <c r="H74" s="110">
        <f>G74/F74*100</f>
        <v>100</v>
      </c>
      <c r="I74" s="111">
        <f t="shared" si="3"/>
        <v>50</v>
      </c>
      <c r="J74" s="112"/>
      <c r="K74" s="113">
        <f>I74-J74</f>
        <v>50</v>
      </c>
      <c r="L74" s="111">
        <f>D74+G74</f>
        <v>50</v>
      </c>
      <c r="M74" s="112"/>
      <c r="N74" s="113">
        <f t="shared" si="4"/>
        <v>50</v>
      </c>
      <c r="O74" s="114">
        <f>N74/K74*100</f>
        <v>100</v>
      </c>
    </row>
    <row r="75" spans="1:15" ht="90" hidden="1" x14ac:dyDescent="0.25">
      <c r="A75" s="115" t="s">
        <v>158</v>
      </c>
      <c r="B75" s="124" t="s">
        <v>169</v>
      </c>
      <c r="C75" s="107"/>
      <c r="D75" s="107"/>
      <c r="E75" s="108"/>
      <c r="F75" s="109"/>
      <c r="G75" s="109"/>
      <c r="H75" s="110"/>
      <c r="I75" s="111">
        <f t="shared" si="3"/>
        <v>0</v>
      </c>
      <c r="J75" s="112"/>
      <c r="K75" s="113">
        <f>I75-J75</f>
        <v>0</v>
      </c>
      <c r="L75" s="111">
        <f>D75+G75</f>
        <v>0</v>
      </c>
      <c r="M75" s="112"/>
      <c r="N75" s="113">
        <f t="shared" si="4"/>
        <v>0</v>
      </c>
      <c r="O75" s="114"/>
    </row>
    <row r="76" spans="1:15" ht="90" x14ac:dyDescent="0.25">
      <c r="A76" s="115" t="s">
        <v>158</v>
      </c>
      <c r="B76" s="124" t="s">
        <v>170</v>
      </c>
      <c r="C76" s="107"/>
      <c r="D76" s="107"/>
      <c r="E76" s="108"/>
      <c r="F76" s="109">
        <v>7692.5</v>
      </c>
      <c r="G76" s="109">
        <v>7692.5</v>
      </c>
      <c r="H76" s="110">
        <f>G76/F76*100</f>
        <v>100</v>
      </c>
      <c r="I76" s="111">
        <f t="shared" si="3"/>
        <v>7692.5</v>
      </c>
      <c r="J76" s="112"/>
      <c r="K76" s="113">
        <f>I76-J76</f>
        <v>7692.5</v>
      </c>
      <c r="L76" s="111">
        <f>D76+G76</f>
        <v>7692.5</v>
      </c>
      <c r="M76" s="112"/>
      <c r="N76" s="113">
        <f t="shared" si="4"/>
        <v>7692.5</v>
      </c>
      <c r="O76" s="127">
        <f t="shared" si="1"/>
        <v>100</v>
      </c>
    </row>
    <row r="77" spans="1:15" x14ac:dyDescent="0.25">
      <c r="A77" s="115" t="s">
        <v>158</v>
      </c>
      <c r="B77" s="124" t="s">
        <v>171</v>
      </c>
      <c r="C77" s="107"/>
      <c r="D77" s="107"/>
      <c r="E77" s="108"/>
      <c r="F77" s="109">
        <v>29043.1</v>
      </c>
      <c r="G77" s="109">
        <v>15873.2</v>
      </c>
      <c r="H77" s="110">
        <f>G77/F77*100</f>
        <v>54.653945343300137</v>
      </c>
      <c r="I77" s="111">
        <f t="shared" si="3"/>
        <v>29043.1</v>
      </c>
      <c r="J77" s="112"/>
      <c r="K77" s="113">
        <f>I77-J77</f>
        <v>29043.1</v>
      </c>
      <c r="L77" s="111">
        <f>D77+G77</f>
        <v>15873.2</v>
      </c>
      <c r="M77" s="112"/>
      <c r="N77" s="113">
        <f t="shared" si="4"/>
        <v>15873.2</v>
      </c>
      <c r="O77" s="114">
        <f t="shared" si="1"/>
        <v>54.653945343300137</v>
      </c>
    </row>
    <row r="78" spans="1:15" ht="45" x14ac:dyDescent="0.25">
      <c r="A78" s="115" t="s">
        <v>158</v>
      </c>
      <c r="B78" s="124" t="s">
        <v>172</v>
      </c>
      <c r="C78" s="107">
        <v>10480</v>
      </c>
      <c r="D78" s="107"/>
      <c r="E78" s="108">
        <f t="shared" si="14"/>
        <v>0</v>
      </c>
      <c r="F78" s="109"/>
      <c r="G78" s="109"/>
      <c r="H78" s="110"/>
      <c r="I78" s="111">
        <f t="shared" si="3"/>
        <v>10480</v>
      </c>
      <c r="J78" s="112"/>
      <c r="K78" s="113">
        <f>I78-J78</f>
        <v>10480</v>
      </c>
      <c r="L78" s="111">
        <f>D78+G78</f>
        <v>0</v>
      </c>
      <c r="M78" s="112"/>
      <c r="N78" s="113">
        <f t="shared" si="4"/>
        <v>0</v>
      </c>
      <c r="O78" s="114">
        <f t="shared" si="1"/>
        <v>0</v>
      </c>
    </row>
    <row r="79" spans="1:15" ht="105" x14ac:dyDescent="0.25">
      <c r="A79" s="115" t="s">
        <v>158</v>
      </c>
      <c r="B79" s="124" t="s">
        <v>173</v>
      </c>
      <c r="C79" s="107"/>
      <c r="D79" s="107"/>
      <c r="E79" s="108"/>
      <c r="F79" s="109">
        <v>16598</v>
      </c>
      <c r="G79" s="109">
        <v>12877.9</v>
      </c>
      <c r="H79" s="110">
        <f>G79/F79*100</f>
        <v>77.58705868176888</v>
      </c>
      <c r="I79" s="111">
        <f t="shared" si="3"/>
        <v>16598</v>
      </c>
      <c r="J79" s="112">
        <v>16598</v>
      </c>
      <c r="K79" s="113">
        <f>I79-J79</f>
        <v>0</v>
      </c>
      <c r="L79" s="111">
        <f>D79+G79</f>
        <v>12877.9</v>
      </c>
      <c r="M79" s="112">
        <v>12877.9</v>
      </c>
      <c r="N79" s="113">
        <f t="shared" si="4"/>
        <v>0</v>
      </c>
      <c r="O79" s="114"/>
    </row>
    <row r="80" spans="1:15" ht="105" hidden="1" x14ac:dyDescent="0.25">
      <c r="A80" s="115" t="s">
        <v>174</v>
      </c>
      <c r="B80" s="106" t="s">
        <v>175</v>
      </c>
      <c r="C80" s="107"/>
      <c r="D80" s="107"/>
      <c r="E80" s="108"/>
      <c r="F80" s="107"/>
      <c r="G80" s="109"/>
      <c r="H80" s="110"/>
      <c r="I80" s="111">
        <f t="shared" si="3"/>
        <v>0</v>
      </c>
      <c r="J80" s="112"/>
      <c r="K80" s="113">
        <f>I80-J80</f>
        <v>0</v>
      </c>
      <c r="L80" s="111">
        <f>D80+G80</f>
        <v>0</v>
      </c>
      <c r="M80" s="112"/>
      <c r="N80" s="113">
        <f t="shared" si="4"/>
        <v>0</v>
      </c>
      <c r="O80" s="114"/>
    </row>
    <row r="81" spans="1:15" ht="90" x14ac:dyDescent="0.25">
      <c r="A81" s="128" t="s">
        <v>174</v>
      </c>
      <c r="B81" s="106" t="s">
        <v>176</v>
      </c>
      <c r="C81" s="107">
        <v>3104.7</v>
      </c>
      <c r="D81" s="107">
        <v>25</v>
      </c>
      <c r="E81" s="108">
        <f t="shared" si="8"/>
        <v>0.80523077914130203</v>
      </c>
      <c r="F81" s="107">
        <v>3104.7</v>
      </c>
      <c r="G81" s="109">
        <v>25</v>
      </c>
      <c r="H81" s="110">
        <f>G81/F81*100</f>
        <v>0.80523077914130203</v>
      </c>
      <c r="I81" s="111">
        <f t="shared" ref="I81:I137" si="15">C81+F81</f>
        <v>6209.4</v>
      </c>
      <c r="J81" s="112">
        <v>3104.7</v>
      </c>
      <c r="K81" s="113">
        <f>I81-J81</f>
        <v>3104.7</v>
      </c>
      <c r="L81" s="111">
        <f>D81+G81</f>
        <v>50</v>
      </c>
      <c r="M81" s="112">
        <v>25</v>
      </c>
      <c r="N81" s="113">
        <f t="shared" ref="N81:N137" si="16">L81-M81</f>
        <v>25</v>
      </c>
      <c r="O81" s="114">
        <f t="shared" si="1"/>
        <v>0.80523077914130203</v>
      </c>
    </row>
    <row r="82" spans="1:15" ht="60" hidden="1" x14ac:dyDescent="0.25">
      <c r="A82" s="115" t="s">
        <v>174</v>
      </c>
      <c r="B82" s="106" t="s">
        <v>177</v>
      </c>
      <c r="C82" s="107"/>
      <c r="D82" s="107"/>
      <c r="E82" s="108"/>
      <c r="F82" s="107"/>
      <c r="G82" s="109"/>
      <c r="H82" s="110"/>
      <c r="I82" s="111">
        <f t="shared" si="15"/>
        <v>0</v>
      </c>
      <c r="J82" s="112"/>
      <c r="K82" s="113">
        <f>I82-J82</f>
        <v>0</v>
      </c>
      <c r="L82" s="111">
        <f>D82+G82</f>
        <v>0</v>
      </c>
      <c r="M82" s="112"/>
      <c r="N82" s="113">
        <f t="shared" si="16"/>
        <v>0</v>
      </c>
      <c r="O82" s="114"/>
    </row>
    <row r="83" spans="1:15" ht="75" hidden="1" x14ac:dyDescent="0.25">
      <c r="A83" s="115" t="s">
        <v>174</v>
      </c>
      <c r="B83" s="106" t="s">
        <v>178</v>
      </c>
      <c r="C83" s="107"/>
      <c r="D83" s="107"/>
      <c r="E83" s="108"/>
      <c r="F83" s="107"/>
      <c r="G83" s="109"/>
      <c r="H83" s="110"/>
      <c r="I83" s="111">
        <f t="shared" si="15"/>
        <v>0</v>
      </c>
      <c r="J83" s="112"/>
      <c r="K83" s="113">
        <f>I83-J83</f>
        <v>0</v>
      </c>
      <c r="L83" s="111">
        <f>D83+G83</f>
        <v>0</v>
      </c>
      <c r="M83" s="112"/>
      <c r="N83" s="113">
        <f t="shared" si="16"/>
        <v>0</v>
      </c>
      <c r="O83" s="114"/>
    </row>
    <row r="84" spans="1:15" ht="75" x14ac:dyDescent="0.25">
      <c r="A84" s="115" t="s">
        <v>174</v>
      </c>
      <c r="B84" s="106" t="s">
        <v>179</v>
      </c>
      <c r="C84" s="107">
        <v>77861.100000000006</v>
      </c>
      <c r="D84" s="107">
        <v>43933.8</v>
      </c>
      <c r="E84" s="108">
        <f t="shared" si="8"/>
        <v>56.425866061486417</v>
      </c>
      <c r="F84" s="107">
        <v>77861.2</v>
      </c>
      <c r="G84" s="109">
        <v>43933.8</v>
      </c>
      <c r="H84" s="110">
        <f>G84/F84*100</f>
        <v>56.42579359167339</v>
      </c>
      <c r="I84" s="111">
        <f t="shared" si="15"/>
        <v>155722.29999999999</v>
      </c>
      <c r="J84" s="112">
        <v>77861.2</v>
      </c>
      <c r="K84" s="113">
        <f>I84-J84</f>
        <v>77861.099999999991</v>
      </c>
      <c r="L84" s="111">
        <f>D84+G84</f>
        <v>87867.6</v>
      </c>
      <c r="M84" s="112">
        <v>43933.8</v>
      </c>
      <c r="N84" s="113">
        <f>L84-M84</f>
        <v>43933.8</v>
      </c>
      <c r="O84" s="114">
        <f t="shared" si="1"/>
        <v>56.425866061486431</v>
      </c>
    </row>
    <row r="85" spans="1:15" ht="45" x14ac:dyDescent="0.25">
      <c r="A85" s="129" t="s">
        <v>174</v>
      </c>
      <c r="B85" s="130" t="s">
        <v>180</v>
      </c>
      <c r="C85" s="107"/>
      <c r="D85" s="107"/>
      <c r="E85" s="108"/>
      <c r="F85" s="107">
        <v>2000</v>
      </c>
      <c r="G85" s="109">
        <v>1691.4</v>
      </c>
      <c r="H85" s="110">
        <f>G85/F85*100</f>
        <v>84.570000000000007</v>
      </c>
      <c r="I85" s="111">
        <f t="shared" si="15"/>
        <v>2000</v>
      </c>
      <c r="J85" s="112"/>
      <c r="K85" s="113">
        <f>I85-J85</f>
        <v>2000</v>
      </c>
      <c r="L85" s="111">
        <f>D85+G85</f>
        <v>1691.4</v>
      </c>
      <c r="M85" s="112"/>
      <c r="N85" s="113">
        <f t="shared" si="16"/>
        <v>1691.4</v>
      </c>
      <c r="O85" s="114">
        <f t="shared" si="1"/>
        <v>84.570000000000007</v>
      </c>
    </row>
    <row r="86" spans="1:15" ht="90" hidden="1" x14ac:dyDescent="0.25">
      <c r="A86" s="115" t="s">
        <v>174</v>
      </c>
      <c r="B86" s="106" t="s">
        <v>181</v>
      </c>
      <c r="C86" s="107"/>
      <c r="D86" s="107"/>
      <c r="E86" s="108"/>
      <c r="F86" s="107"/>
      <c r="G86" s="109"/>
      <c r="H86" s="110" t="e">
        <f t="shared" ref="H86:H87" si="17">G86/F86*100</f>
        <v>#DIV/0!</v>
      </c>
      <c r="I86" s="111">
        <f t="shared" si="15"/>
        <v>0</v>
      </c>
      <c r="J86" s="112"/>
      <c r="K86" s="113">
        <f>I86-J86</f>
        <v>0</v>
      </c>
      <c r="L86" s="111">
        <f>D86+G86</f>
        <v>0</v>
      </c>
      <c r="M86" s="112"/>
      <c r="N86" s="113">
        <f t="shared" si="16"/>
        <v>0</v>
      </c>
      <c r="O86" s="114"/>
    </row>
    <row r="87" spans="1:15" ht="60" x14ac:dyDescent="0.25">
      <c r="A87" s="115" t="s">
        <v>174</v>
      </c>
      <c r="B87" s="106" t="s">
        <v>182</v>
      </c>
      <c r="C87" s="107">
        <v>500</v>
      </c>
      <c r="D87" s="107">
        <v>500</v>
      </c>
      <c r="E87" s="108">
        <f t="shared" si="8"/>
        <v>100</v>
      </c>
      <c r="F87" s="107">
        <v>500</v>
      </c>
      <c r="G87" s="109">
        <v>500</v>
      </c>
      <c r="H87" s="110">
        <f t="shared" si="17"/>
        <v>100</v>
      </c>
      <c r="I87" s="111">
        <f t="shared" si="15"/>
        <v>1000</v>
      </c>
      <c r="J87" s="112">
        <v>500</v>
      </c>
      <c r="K87" s="113">
        <f>I87-J87</f>
        <v>500</v>
      </c>
      <c r="L87" s="111">
        <f>D87+G87</f>
        <v>1000</v>
      </c>
      <c r="M87" s="112">
        <v>500</v>
      </c>
      <c r="N87" s="113">
        <f t="shared" si="16"/>
        <v>500</v>
      </c>
      <c r="O87" s="114">
        <f t="shared" si="1"/>
        <v>100</v>
      </c>
    </row>
    <row r="88" spans="1:15" ht="105" x14ac:dyDescent="0.25">
      <c r="A88" s="115" t="s">
        <v>174</v>
      </c>
      <c r="B88" s="131" t="s">
        <v>183</v>
      </c>
      <c r="C88" s="107"/>
      <c r="D88" s="107"/>
      <c r="E88" s="108"/>
      <c r="F88" s="107">
        <v>912.3</v>
      </c>
      <c r="G88" s="109">
        <v>606.1</v>
      </c>
      <c r="H88" s="110">
        <f>G88/F88*100</f>
        <v>66.436479228324018</v>
      </c>
      <c r="I88" s="111">
        <f t="shared" si="15"/>
        <v>912.3</v>
      </c>
      <c r="J88" s="112"/>
      <c r="K88" s="113">
        <f>I88-J88</f>
        <v>912.3</v>
      </c>
      <c r="L88" s="111">
        <f>D88+G88</f>
        <v>606.1</v>
      </c>
      <c r="M88" s="112"/>
      <c r="N88" s="113">
        <f t="shared" si="16"/>
        <v>606.1</v>
      </c>
      <c r="O88" s="114">
        <f t="shared" si="1"/>
        <v>66.436479228324018</v>
      </c>
    </row>
    <row r="89" spans="1:15" ht="30" x14ac:dyDescent="0.25">
      <c r="A89" s="115" t="s">
        <v>174</v>
      </c>
      <c r="B89" s="106" t="s">
        <v>184</v>
      </c>
      <c r="C89" s="107">
        <v>13191.3</v>
      </c>
      <c r="D89" s="107">
        <v>9969.7999999999993</v>
      </c>
      <c r="E89" s="108">
        <f t="shared" si="8"/>
        <v>75.5786010476602</v>
      </c>
      <c r="F89" s="107">
        <v>13191.3</v>
      </c>
      <c r="G89" s="109"/>
      <c r="H89" s="110">
        <f>G89/F89*100</f>
        <v>0</v>
      </c>
      <c r="I89" s="111">
        <f t="shared" si="15"/>
        <v>26382.6</v>
      </c>
      <c r="J89" s="112">
        <v>13191.3</v>
      </c>
      <c r="K89" s="113">
        <f>I89-J89</f>
        <v>13191.3</v>
      </c>
      <c r="L89" s="111">
        <f>D89+G89</f>
        <v>9969.7999999999993</v>
      </c>
      <c r="M89" s="112">
        <v>9969.7999999999993</v>
      </c>
      <c r="N89" s="113">
        <f t="shared" si="16"/>
        <v>0</v>
      </c>
      <c r="O89" s="114">
        <f t="shared" si="1"/>
        <v>0</v>
      </c>
    </row>
    <row r="90" spans="1:15" ht="45" hidden="1" x14ac:dyDescent="0.25">
      <c r="A90" s="115" t="s">
        <v>174</v>
      </c>
      <c r="B90" s="106" t="s">
        <v>185</v>
      </c>
      <c r="C90" s="107"/>
      <c r="D90" s="107"/>
      <c r="E90" s="108"/>
      <c r="F90" s="107"/>
      <c r="G90" s="109"/>
      <c r="H90" s="110"/>
      <c r="I90" s="111">
        <f t="shared" si="15"/>
        <v>0</v>
      </c>
      <c r="J90" s="112"/>
      <c r="K90" s="113">
        <f>I90-J90</f>
        <v>0</v>
      </c>
      <c r="L90" s="111">
        <f>D90+G90</f>
        <v>0</v>
      </c>
      <c r="M90" s="112"/>
      <c r="N90" s="113">
        <f t="shared" si="16"/>
        <v>0</v>
      </c>
      <c r="O90" s="114" t="e">
        <f t="shared" si="1"/>
        <v>#DIV/0!</v>
      </c>
    </row>
    <row r="91" spans="1:15" ht="45" hidden="1" x14ac:dyDescent="0.25">
      <c r="A91" s="115" t="s">
        <v>174</v>
      </c>
      <c r="B91" s="106" t="s">
        <v>186</v>
      </c>
      <c r="C91" s="107"/>
      <c r="D91" s="107"/>
      <c r="E91" s="108"/>
      <c r="F91" s="107"/>
      <c r="G91" s="109"/>
      <c r="H91" s="110"/>
      <c r="I91" s="111">
        <f t="shared" si="15"/>
        <v>0</v>
      </c>
      <c r="J91" s="112"/>
      <c r="K91" s="113">
        <f>I91-J91</f>
        <v>0</v>
      </c>
      <c r="L91" s="111">
        <f>D91+G91</f>
        <v>0</v>
      </c>
      <c r="M91" s="112"/>
      <c r="N91" s="113">
        <f t="shared" si="16"/>
        <v>0</v>
      </c>
      <c r="O91" s="114" t="e">
        <f t="shared" si="1"/>
        <v>#DIV/0!</v>
      </c>
    </row>
    <row r="92" spans="1:15" ht="60" hidden="1" x14ac:dyDescent="0.25">
      <c r="A92" s="115" t="s">
        <v>174</v>
      </c>
      <c r="B92" s="132" t="s">
        <v>187</v>
      </c>
      <c r="C92" s="107"/>
      <c r="D92" s="107"/>
      <c r="E92" s="108"/>
      <c r="F92" s="107"/>
      <c r="G92" s="109"/>
      <c r="H92" s="110"/>
      <c r="I92" s="111">
        <f t="shared" si="15"/>
        <v>0</v>
      </c>
      <c r="J92" s="112"/>
      <c r="K92" s="113">
        <f>I92-J92</f>
        <v>0</v>
      </c>
      <c r="L92" s="111">
        <f>D92+G92</f>
        <v>0</v>
      </c>
      <c r="M92" s="112"/>
      <c r="N92" s="113">
        <f t="shared" si="16"/>
        <v>0</v>
      </c>
      <c r="O92" s="114" t="e">
        <f t="shared" si="1"/>
        <v>#DIV/0!</v>
      </c>
    </row>
    <row r="93" spans="1:15" ht="30" x14ac:dyDescent="0.25">
      <c r="A93" s="105" t="s">
        <v>174</v>
      </c>
      <c r="B93" s="106" t="s">
        <v>188</v>
      </c>
      <c r="C93" s="107"/>
      <c r="D93" s="107"/>
      <c r="E93" s="108"/>
      <c r="F93" s="107">
        <v>53449.9</v>
      </c>
      <c r="G93" s="109">
        <v>39809.199999999997</v>
      </c>
      <c r="H93" s="110">
        <f>G93/F93*100</f>
        <v>74.479465817522566</v>
      </c>
      <c r="I93" s="111">
        <f t="shared" si="15"/>
        <v>53449.9</v>
      </c>
      <c r="J93" s="112"/>
      <c r="K93" s="113">
        <f>I93-J93</f>
        <v>53449.9</v>
      </c>
      <c r="L93" s="111">
        <f>D93+G93</f>
        <v>39809.199999999997</v>
      </c>
      <c r="M93" s="112"/>
      <c r="N93" s="113">
        <f t="shared" si="16"/>
        <v>39809.199999999997</v>
      </c>
      <c r="O93" s="114">
        <f t="shared" si="1"/>
        <v>74.479465817522566</v>
      </c>
    </row>
    <row r="94" spans="1:15" ht="30" x14ac:dyDescent="0.25">
      <c r="A94" s="115" t="s">
        <v>189</v>
      </c>
      <c r="B94" s="106" t="s">
        <v>190</v>
      </c>
      <c r="C94" s="107">
        <v>46.6</v>
      </c>
      <c r="D94" s="107">
        <v>22</v>
      </c>
      <c r="E94" s="108">
        <f>D94/C94*100</f>
        <v>47.210300429184549</v>
      </c>
      <c r="F94" s="107">
        <v>0</v>
      </c>
      <c r="G94" s="109"/>
      <c r="H94" s="110">
        <v>0</v>
      </c>
      <c r="I94" s="111">
        <f t="shared" si="15"/>
        <v>46.6</v>
      </c>
      <c r="J94" s="112"/>
      <c r="K94" s="113">
        <f>I94-J94</f>
        <v>46.6</v>
      </c>
      <c r="L94" s="111">
        <f>D94+G94</f>
        <v>22</v>
      </c>
      <c r="M94" s="112"/>
      <c r="N94" s="113">
        <f t="shared" si="16"/>
        <v>22</v>
      </c>
      <c r="O94" s="133">
        <f t="shared" si="1"/>
        <v>47.210300429184549</v>
      </c>
    </row>
    <row r="95" spans="1:15" x14ac:dyDescent="0.25">
      <c r="A95" s="134" t="s">
        <v>191</v>
      </c>
      <c r="B95" s="135" t="s">
        <v>192</v>
      </c>
      <c r="C95" s="125">
        <f t="shared" ref="C95:N95" si="18">C96</f>
        <v>275603.09999999998</v>
      </c>
      <c r="D95" s="125">
        <f t="shared" si="18"/>
        <v>221610.6</v>
      </c>
      <c r="E95" s="117">
        <f t="shared" si="8"/>
        <v>80.40932776155276</v>
      </c>
      <c r="F95" s="125">
        <f t="shared" si="18"/>
        <v>24.1</v>
      </c>
      <c r="G95" s="125">
        <f t="shared" si="18"/>
        <v>0</v>
      </c>
      <c r="H95" s="103">
        <f t="shared" si="18"/>
        <v>0</v>
      </c>
      <c r="I95" s="125">
        <f t="shared" si="18"/>
        <v>275627.19999999995</v>
      </c>
      <c r="J95" s="125">
        <f t="shared" si="18"/>
        <v>24.1</v>
      </c>
      <c r="K95" s="125">
        <f t="shared" si="18"/>
        <v>275603.09999999998</v>
      </c>
      <c r="L95" s="125">
        <f t="shared" si="18"/>
        <v>221610.6</v>
      </c>
      <c r="M95" s="125">
        <f t="shared" si="18"/>
        <v>4.3</v>
      </c>
      <c r="N95" s="125">
        <f t="shared" si="18"/>
        <v>221606.30000000002</v>
      </c>
      <c r="O95" s="136">
        <f t="shared" si="1"/>
        <v>80.407767546881743</v>
      </c>
    </row>
    <row r="96" spans="1:15" ht="30" x14ac:dyDescent="0.25">
      <c r="A96" s="115" t="s">
        <v>193</v>
      </c>
      <c r="B96" s="137" t="s">
        <v>194</v>
      </c>
      <c r="C96" s="109">
        <v>275603.09999999998</v>
      </c>
      <c r="D96" s="109">
        <v>221610.6</v>
      </c>
      <c r="E96" s="108">
        <f t="shared" si="8"/>
        <v>80.40932776155276</v>
      </c>
      <c r="F96" s="109">
        <v>24.1</v>
      </c>
      <c r="G96" s="109"/>
      <c r="H96" s="110">
        <f>G96/F96*100</f>
        <v>0</v>
      </c>
      <c r="I96" s="111">
        <f t="shared" si="15"/>
        <v>275627.19999999995</v>
      </c>
      <c r="J96" s="112">
        <v>24.1</v>
      </c>
      <c r="K96" s="113">
        <f>I96-J96</f>
        <v>275603.09999999998</v>
      </c>
      <c r="L96" s="111">
        <f>D96+G96</f>
        <v>221610.6</v>
      </c>
      <c r="M96" s="112">
        <v>4.3</v>
      </c>
      <c r="N96" s="113">
        <f t="shared" si="16"/>
        <v>221606.30000000002</v>
      </c>
      <c r="O96" s="114">
        <f t="shared" si="1"/>
        <v>80.407767546881743</v>
      </c>
    </row>
    <row r="97" spans="1:15" x14ac:dyDescent="0.25">
      <c r="A97" s="100" t="s">
        <v>195</v>
      </c>
      <c r="B97" s="101" t="s">
        <v>196</v>
      </c>
      <c r="C97" s="102">
        <f>SUM(C98:C107)</f>
        <v>2209174.1</v>
      </c>
      <c r="D97" s="102">
        <f>SUM(D98:D107)</f>
        <v>1711449.0000000002</v>
      </c>
      <c r="E97" s="102">
        <f>D97/C97*100</f>
        <v>77.470082597835997</v>
      </c>
      <c r="F97" s="125">
        <f>F98+F100+F101+F106+F107</f>
        <v>0</v>
      </c>
      <c r="G97" s="125">
        <f>SUM(G98:G107)</f>
        <v>0</v>
      </c>
      <c r="H97" s="103">
        <v>0</v>
      </c>
      <c r="I97" s="102">
        <f t="shared" ref="I97:N97" si="19">SUM(I98:I107)</f>
        <v>2209174.1</v>
      </c>
      <c r="J97" s="102">
        <f t="shared" si="19"/>
        <v>0</v>
      </c>
      <c r="K97" s="102">
        <f t="shared" si="19"/>
        <v>2209174.1</v>
      </c>
      <c r="L97" s="102">
        <f t="shared" si="19"/>
        <v>1711449.0000000002</v>
      </c>
      <c r="M97" s="102">
        <f t="shared" si="19"/>
        <v>0</v>
      </c>
      <c r="N97" s="102">
        <f t="shared" si="19"/>
        <v>1711449.0000000002</v>
      </c>
      <c r="O97" s="104">
        <f t="shared" si="1"/>
        <v>77.470082597835997</v>
      </c>
    </row>
    <row r="98" spans="1:15" x14ac:dyDescent="0.25">
      <c r="A98" s="105" t="s">
        <v>197</v>
      </c>
      <c r="B98" s="106" t="s">
        <v>198</v>
      </c>
      <c r="C98" s="107">
        <v>455026.7</v>
      </c>
      <c r="D98" s="107">
        <v>334531.5</v>
      </c>
      <c r="E98" s="108">
        <f t="shared" si="8"/>
        <v>73.519092396116534</v>
      </c>
      <c r="F98" s="109">
        <v>0</v>
      </c>
      <c r="G98" s="109">
        <v>0</v>
      </c>
      <c r="H98" s="110">
        <v>0</v>
      </c>
      <c r="I98" s="111">
        <f t="shared" si="15"/>
        <v>455026.7</v>
      </c>
      <c r="J98" s="112"/>
      <c r="K98" s="113">
        <f>I98-J98</f>
        <v>455026.7</v>
      </c>
      <c r="L98" s="111">
        <f>D98+G98</f>
        <v>334531.5</v>
      </c>
      <c r="M98" s="112"/>
      <c r="N98" s="113">
        <f t="shared" si="16"/>
        <v>334531.5</v>
      </c>
      <c r="O98" s="114">
        <f t="shared" si="1"/>
        <v>73.519092396116534</v>
      </c>
    </row>
    <row r="99" spans="1:15" ht="150" x14ac:dyDescent="0.25">
      <c r="A99" s="105" t="s">
        <v>197</v>
      </c>
      <c r="B99" s="106" t="s">
        <v>199</v>
      </c>
      <c r="C99" s="107">
        <v>201863.6</v>
      </c>
      <c r="D99" s="107">
        <v>167323.70000000001</v>
      </c>
      <c r="E99" s="108">
        <f t="shared" si="8"/>
        <v>82.889485771580411</v>
      </c>
      <c r="F99" s="109">
        <v>0</v>
      </c>
      <c r="G99" s="109">
        <v>0</v>
      </c>
      <c r="H99" s="110">
        <v>0</v>
      </c>
      <c r="I99" s="111">
        <f t="shared" si="15"/>
        <v>201863.6</v>
      </c>
      <c r="J99" s="112"/>
      <c r="K99" s="113">
        <f>I99-J99</f>
        <v>201863.6</v>
      </c>
      <c r="L99" s="111">
        <f>D99+G99</f>
        <v>167323.70000000001</v>
      </c>
      <c r="M99" s="112"/>
      <c r="N99" s="113">
        <f t="shared" si="16"/>
        <v>167323.70000000001</v>
      </c>
      <c r="O99" s="114">
        <f t="shared" si="1"/>
        <v>82.889485771580411</v>
      </c>
    </row>
    <row r="100" spans="1:15" x14ac:dyDescent="0.25">
      <c r="A100" s="105" t="s">
        <v>200</v>
      </c>
      <c r="B100" s="131" t="s">
        <v>201</v>
      </c>
      <c r="C100" s="107">
        <v>1285475.8999999999</v>
      </c>
      <c r="D100" s="107">
        <v>1002870.8</v>
      </c>
      <c r="E100" s="107">
        <f t="shared" si="8"/>
        <v>78.015527167798339</v>
      </c>
      <c r="F100" s="109">
        <v>0</v>
      </c>
      <c r="G100" s="109">
        <v>0</v>
      </c>
      <c r="H100" s="109">
        <v>0</v>
      </c>
      <c r="I100" s="111">
        <f t="shared" si="15"/>
        <v>1285475.8999999999</v>
      </c>
      <c r="J100" s="112"/>
      <c r="K100" s="113">
        <f>I100-J100</f>
        <v>1285475.8999999999</v>
      </c>
      <c r="L100" s="111">
        <f>D100+G100</f>
        <v>1002870.8</v>
      </c>
      <c r="M100" s="112"/>
      <c r="N100" s="113">
        <f t="shared" si="16"/>
        <v>1002870.8</v>
      </c>
      <c r="O100" s="138">
        <f t="shared" si="1"/>
        <v>78.015527167798339</v>
      </c>
    </row>
    <row r="101" spans="1:15" x14ac:dyDescent="0.25">
      <c r="A101" s="105" t="s">
        <v>200</v>
      </c>
      <c r="B101" s="106" t="s">
        <v>202</v>
      </c>
      <c r="C101" s="107">
        <v>36273.9</v>
      </c>
      <c r="D101" s="107">
        <v>20199.8</v>
      </c>
      <c r="E101" s="108">
        <f t="shared" si="8"/>
        <v>55.686871276592811</v>
      </c>
      <c r="F101" s="109">
        <v>0</v>
      </c>
      <c r="G101" s="109">
        <v>0</v>
      </c>
      <c r="H101" s="110">
        <v>0</v>
      </c>
      <c r="I101" s="111">
        <f t="shared" si="15"/>
        <v>36273.9</v>
      </c>
      <c r="J101" s="112"/>
      <c r="K101" s="113">
        <f>I101-J101</f>
        <v>36273.9</v>
      </c>
      <c r="L101" s="111">
        <f>D101+G101</f>
        <v>20199.8</v>
      </c>
      <c r="M101" s="112"/>
      <c r="N101" s="113">
        <f t="shared" si="16"/>
        <v>20199.8</v>
      </c>
      <c r="O101" s="114">
        <f t="shared" si="1"/>
        <v>55.686871276592811</v>
      </c>
    </row>
    <row r="102" spans="1:15" ht="135" hidden="1" x14ac:dyDescent="0.25">
      <c r="A102" s="105" t="s">
        <v>200</v>
      </c>
      <c r="B102" s="106" t="s">
        <v>203</v>
      </c>
      <c r="C102" s="107"/>
      <c r="D102" s="107"/>
      <c r="E102" s="108"/>
      <c r="F102" s="109"/>
      <c r="G102" s="109"/>
      <c r="H102" s="110"/>
      <c r="I102" s="111">
        <f t="shared" si="15"/>
        <v>0</v>
      </c>
      <c r="J102" s="112"/>
      <c r="K102" s="113">
        <f>I102-J102</f>
        <v>0</v>
      </c>
      <c r="L102" s="111">
        <f>D102+G102</f>
        <v>0</v>
      </c>
      <c r="M102" s="112"/>
      <c r="N102" s="113">
        <f t="shared" si="16"/>
        <v>0</v>
      </c>
      <c r="O102" s="114"/>
    </row>
    <row r="103" spans="1:15" ht="105" x14ac:dyDescent="0.25">
      <c r="A103" s="105" t="s">
        <v>200</v>
      </c>
      <c r="B103" s="106" t="s">
        <v>204</v>
      </c>
      <c r="C103" s="107">
        <v>3222.5</v>
      </c>
      <c r="D103" s="107">
        <v>3222.5</v>
      </c>
      <c r="E103" s="108">
        <f t="shared" si="8"/>
        <v>100</v>
      </c>
      <c r="F103" s="109"/>
      <c r="G103" s="109"/>
      <c r="H103" s="110"/>
      <c r="I103" s="111">
        <f t="shared" si="15"/>
        <v>3222.5</v>
      </c>
      <c r="J103" s="112"/>
      <c r="K103" s="113">
        <f>I103-J103</f>
        <v>3222.5</v>
      </c>
      <c r="L103" s="111">
        <f>D103+G103</f>
        <v>3222.5</v>
      </c>
      <c r="M103" s="112"/>
      <c r="N103" s="113">
        <f t="shared" si="16"/>
        <v>3222.5</v>
      </c>
      <c r="O103" s="114">
        <f t="shared" si="1"/>
        <v>100</v>
      </c>
    </row>
    <row r="104" spans="1:15" ht="150" hidden="1" x14ac:dyDescent="0.25">
      <c r="A104" s="105" t="s">
        <v>200</v>
      </c>
      <c r="B104" s="106" t="s">
        <v>205</v>
      </c>
      <c r="C104" s="107"/>
      <c r="D104" s="107"/>
      <c r="E104" s="108"/>
      <c r="F104" s="109">
        <v>0</v>
      </c>
      <c r="G104" s="109">
        <v>0</v>
      </c>
      <c r="H104" s="110">
        <v>0</v>
      </c>
      <c r="I104" s="111">
        <f t="shared" si="15"/>
        <v>0</v>
      </c>
      <c r="J104" s="112"/>
      <c r="K104" s="113">
        <f>I104-J104</f>
        <v>0</v>
      </c>
      <c r="L104" s="111">
        <f>D104+G104</f>
        <v>0</v>
      </c>
      <c r="M104" s="112"/>
      <c r="N104" s="113">
        <f t="shared" si="16"/>
        <v>0</v>
      </c>
      <c r="O104" s="114"/>
    </row>
    <row r="105" spans="1:15" x14ac:dyDescent="0.25">
      <c r="A105" s="105" t="s">
        <v>206</v>
      </c>
      <c r="B105" s="106" t="s">
        <v>207</v>
      </c>
      <c r="C105" s="107">
        <v>147632.9</v>
      </c>
      <c r="D105" s="107">
        <v>125402</v>
      </c>
      <c r="E105" s="108">
        <f t="shared" si="8"/>
        <v>84.94177110928527</v>
      </c>
      <c r="F105" s="109"/>
      <c r="G105" s="109"/>
      <c r="H105" s="110"/>
      <c r="I105" s="111">
        <f t="shared" si="15"/>
        <v>147632.9</v>
      </c>
      <c r="J105" s="112"/>
      <c r="K105" s="113">
        <f>I105-J105</f>
        <v>147632.9</v>
      </c>
      <c r="L105" s="111">
        <f>D105+G105</f>
        <v>125402</v>
      </c>
      <c r="M105" s="112"/>
      <c r="N105" s="113">
        <f t="shared" si="16"/>
        <v>125402</v>
      </c>
      <c r="O105" s="114">
        <f t="shared" si="1"/>
        <v>84.94177110928527</v>
      </c>
    </row>
    <row r="106" spans="1:15" ht="30" x14ac:dyDescent="0.25">
      <c r="A106" s="105" t="s">
        <v>208</v>
      </c>
      <c r="B106" s="106" t="s">
        <v>209</v>
      </c>
      <c r="C106" s="107">
        <v>21059.200000000001</v>
      </c>
      <c r="D106" s="107">
        <v>12513.6</v>
      </c>
      <c r="E106" s="108">
        <f t="shared" si="8"/>
        <v>59.421060629083719</v>
      </c>
      <c r="F106" s="109"/>
      <c r="G106" s="109"/>
      <c r="H106" s="110"/>
      <c r="I106" s="111">
        <f t="shared" si="15"/>
        <v>21059.200000000001</v>
      </c>
      <c r="J106" s="112"/>
      <c r="K106" s="113">
        <f>I106-J106</f>
        <v>21059.200000000001</v>
      </c>
      <c r="L106" s="111">
        <f>D106+G106</f>
        <v>12513.6</v>
      </c>
      <c r="M106" s="112"/>
      <c r="N106" s="113">
        <f t="shared" si="16"/>
        <v>12513.6</v>
      </c>
      <c r="O106" s="114">
        <f t="shared" si="1"/>
        <v>59.421060629083719</v>
      </c>
    </row>
    <row r="107" spans="1:15" ht="30" x14ac:dyDescent="0.25">
      <c r="A107" s="105" t="s">
        <v>210</v>
      </c>
      <c r="B107" s="106" t="s">
        <v>211</v>
      </c>
      <c r="C107" s="107">
        <v>58619.4</v>
      </c>
      <c r="D107" s="107">
        <v>45385.1</v>
      </c>
      <c r="E107" s="108">
        <f t="shared" si="8"/>
        <v>77.423344490049359</v>
      </c>
      <c r="F107" s="109">
        <v>0</v>
      </c>
      <c r="G107" s="109"/>
      <c r="H107" s="110">
        <v>0</v>
      </c>
      <c r="I107" s="111">
        <f t="shared" si="15"/>
        <v>58619.4</v>
      </c>
      <c r="J107" s="112"/>
      <c r="K107" s="113">
        <f>I107-J107</f>
        <v>58619.4</v>
      </c>
      <c r="L107" s="111">
        <f>D107+G107</f>
        <v>45385.1</v>
      </c>
      <c r="M107" s="112"/>
      <c r="N107" s="113">
        <f t="shared" si="16"/>
        <v>45385.1</v>
      </c>
      <c r="O107" s="114">
        <f t="shared" si="1"/>
        <v>77.423344490049359</v>
      </c>
    </row>
    <row r="108" spans="1:15" x14ac:dyDescent="0.25">
      <c r="A108" s="100" t="s">
        <v>212</v>
      </c>
      <c r="B108" s="101" t="s">
        <v>213</v>
      </c>
      <c r="C108" s="102">
        <f>SUM(C109:C112)</f>
        <v>81527.199999999997</v>
      </c>
      <c r="D108" s="102">
        <f>SUM(D109:D112)</f>
        <v>68027.199999999997</v>
      </c>
      <c r="E108" s="102">
        <f>D108/C108*100</f>
        <v>83.441109224896721</v>
      </c>
      <c r="F108" s="125">
        <f>SUM(F109:F112)</f>
        <v>129478.8</v>
      </c>
      <c r="G108" s="125">
        <f>SUM(G109:G112)</f>
        <v>104577.5</v>
      </c>
      <c r="H108" s="103">
        <f>G108/F108*100</f>
        <v>80.76804851450585</v>
      </c>
      <c r="I108" s="125">
        <f t="shared" ref="I108:N108" si="20">SUM(I109:I112)</f>
        <v>211006</v>
      </c>
      <c r="J108" s="125">
        <f t="shared" si="20"/>
        <v>13034.4</v>
      </c>
      <c r="K108" s="125">
        <f t="shared" si="20"/>
        <v>197971.6</v>
      </c>
      <c r="L108" s="125">
        <f t="shared" si="20"/>
        <v>172604.69999999998</v>
      </c>
      <c r="M108" s="125">
        <f t="shared" si="20"/>
        <v>12904.4</v>
      </c>
      <c r="N108" s="125">
        <f t="shared" si="20"/>
        <v>159700.29999999999</v>
      </c>
      <c r="O108" s="104">
        <f t="shared" si="1"/>
        <v>80.668287774610093</v>
      </c>
    </row>
    <row r="109" spans="1:15" x14ac:dyDescent="0.25">
      <c r="A109" s="105" t="s">
        <v>214</v>
      </c>
      <c r="B109" s="106" t="s">
        <v>215</v>
      </c>
      <c r="C109" s="107">
        <v>73800.399999999994</v>
      </c>
      <c r="D109" s="107">
        <v>60908.9</v>
      </c>
      <c r="E109" s="108">
        <f t="shared" si="8"/>
        <v>82.531937496273741</v>
      </c>
      <c r="F109" s="139">
        <v>128552.1</v>
      </c>
      <c r="G109" s="109">
        <v>104016.9</v>
      </c>
      <c r="H109" s="110">
        <f>G109/F109*100</f>
        <v>80.914197434347628</v>
      </c>
      <c r="I109" s="111">
        <f t="shared" si="15"/>
        <v>202352.5</v>
      </c>
      <c r="J109" s="112">
        <v>12510</v>
      </c>
      <c r="K109" s="113">
        <f>I109-J109</f>
        <v>189842.5</v>
      </c>
      <c r="L109" s="111">
        <f>D109+G109</f>
        <v>164925.79999999999</v>
      </c>
      <c r="M109" s="112">
        <v>12380.3</v>
      </c>
      <c r="N109" s="113">
        <f t="shared" si="16"/>
        <v>152545.5</v>
      </c>
      <c r="O109" s="114">
        <f t="shared" si="1"/>
        <v>80.353714263139182</v>
      </c>
    </row>
    <row r="110" spans="1:15" ht="30" x14ac:dyDescent="0.25">
      <c r="A110" s="129" t="s">
        <v>214</v>
      </c>
      <c r="B110" s="130" t="s">
        <v>216</v>
      </c>
      <c r="C110" s="107">
        <f>1095.8+193.4</f>
        <v>1289.2</v>
      </c>
      <c r="D110" s="107">
        <v>1267.2</v>
      </c>
      <c r="E110" s="108">
        <f t="shared" si="8"/>
        <v>98.293515358361773</v>
      </c>
      <c r="F110" s="109">
        <v>126.8</v>
      </c>
      <c r="G110" s="109">
        <v>97.8</v>
      </c>
      <c r="H110" s="110">
        <f>G110/F110*100</f>
        <v>77.129337539432171</v>
      </c>
      <c r="I110" s="111">
        <f t="shared" si="15"/>
        <v>1416</v>
      </c>
      <c r="J110" s="112">
        <v>124.5</v>
      </c>
      <c r="K110" s="113">
        <f>I110-J110</f>
        <v>1291.5</v>
      </c>
      <c r="L110" s="111">
        <f>D110+G110</f>
        <v>1365</v>
      </c>
      <c r="M110" s="112">
        <v>124.5</v>
      </c>
      <c r="N110" s="113">
        <f t="shared" si="16"/>
        <v>1240.5</v>
      </c>
      <c r="O110" s="114">
        <f>N110/K110*100</f>
        <v>96.051103368176541</v>
      </c>
    </row>
    <row r="111" spans="1:15" x14ac:dyDescent="0.25">
      <c r="A111" s="105" t="s">
        <v>217</v>
      </c>
      <c r="B111" s="106" t="s">
        <v>218</v>
      </c>
      <c r="C111" s="107">
        <v>150</v>
      </c>
      <c r="D111" s="107">
        <v>76.5</v>
      </c>
      <c r="E111" s="108">
        <f t="shared" si="8"/>
        <v>51</v>
      </c>
      <c r="F111" s="109">
        <v>400</v>
      </c>
      <c r="G111" s="109">
        <v>83.3</v>
      </c>
      <c r="H111" s="110">
        <f>G111/F111*100</f>
        <v>20.824999999999999</v>
      </c>
      <c r="I111" s="111">
        <f t="shared" si="15"/>
        <v>550</v>
      </c>
      <c r="J111" s="112"/>
      <c r="K111" s="113">
        <f>I111-J111</f>
        <v>550</v>
      </c>
      <c r="L111" s="111">
        <f>D111+G111</f>
        <v>159.80000000000001</v>
      </c>
      <c r="M111" s="112"/>
      <c r="N111" s="113">
        <f t="shared" si="16"/>
        <v>159.80000000000001</v>
      </c>
      <c r="O111" s="114">
        <f t="shared" ref="O111:O138" si="21">N111/K111*100</f>
        <v>29.054545454545455</v>
      </c>
    </row>
    <row r="112" spans="1:15" ht="30" x14ac:dyDescent="0.25">
      <c r="A112" s="105" t="s">
        <v>219</v>
      </c>
      <c r="B112" s="106" t="s">
        <v>220</v>
      </c>
      <c r="C112" s="107">
        <v>6287.6</v>
      </c>
      <c r="D112" s="107">
        <v>5774.6</v>
      </c>
      <c r="E112" s="108">
        <f t="shared" si="8"/>
        <v>91.841084038424839</v>
      </c>
      <c r="F112" s="109">
        <v>399.9</v>
      </c>
      <c r="G112" s="109">
        <v>379.5</v>
      </c>
      <c r="H112" s="110">
        <f>G112/F112*100</f>
        <v>94.898724681170293</v>
      </c>
      <c r="I112" s="111">
        <f t="shared" si="15"/>
        <v>6687.5</v>
      </c>
      <c r="J112" s="112">
        <v>399.9</v>
      </c>
      <c r="K112" s="113">
        <f>I112-J112</f>
        <v>6287.6</v>
      </c>
      <c r="L112" s="111">
        <f>D112+G112</f>
        <v>6154.1</v>
      </c>
      <c r="M112" s="112">
        <v>399.6</v>
      </c>
      <c r="N112" s="113">
        <f t="shared" si="16"/>
        <v>5754.5</v>
      </c>
      <c r="O112" s="114">
        <f t="shared" si="21"/>
        <v>91.521407214199371</v>
      </c>
    </row>
    <row r="113" spans="1:15" x14ac:dyDescent="0.25">
      <c r="A113" s="100" t="s">
        <v>221</v>
      </c>
      <c r="B113" s="101" t="s">
        <v>222</v>
      </c>
      <c r="C113" s="102">
        <f>SUM(C114:C116)</f>
        <v>28242.800000000003</v>
      </c>
      <c r="D113" s="102">
        <f>SUM(D114:D116)</f>
        <v>26984.000000000004</v>
      </c>
      <c r="E113" s="102">
        <f>SUM(E116:E116)</f>
        <v>45.452181826060588</v>
      </c>
      <c r="F113" s="125">
        <f>F114+F115+F116</f>
        <v>584.5</v>
      </c>
      <c r="G113" s="125">
        <f>G114+G115+G116</f>
        <v>584.5</v>
      </c>
      <c r="H113" s="103"/>
      <c r="I113" s="125">
        <f t="shared" ref="I113:N113" si="22">I114+I115+I116</f>
        <v>28827.300000000003</v>
      </c>
      <c r="J113" s="125">
        <f t="shared" si="22"/>
        <v>584.5</v>
      </c>
      <c r="K113" s="125">
        <f t="shared" si="22"/>
        <v>28242.800000000003</v>
      </c>
      <c r="L113" s="125">
        <f t="shared" si="22"/>
        <v>27568.500000000004</v>
      </c>
      <c r="M113" s="125">
        <f t="shared" si="22"/>
        <v>584.5</v>
      </c>
      <c r="N113" s="125">
        <f t="shared" si="22"/>
        <v>26984.000000000004</v>
      </c>
      <c r="O113" s="104">
        <f t="shared" si="21"/>
        <v>95.542934836489309</v>
      </c>
    </row>
    <row r="114" spans="1:15" ht="75" x14ac:dyDescent="0.25">
      <c r="A114" s="122" t="s">
        <v>223</v>
      </c>
      <c r="B114" s="131" t="s">
        <v>224</v>
      </c>
      <c r="C114" s="107">
        <v>800.7</v>
      </c>
      <c r="D114" s="107">
        <v>800.7</v>
      </c>
      <c r="E114" s="108">
        <f t="shared" si="8"/>
        <v>100</v>
      </c>
      <c r="F114" s="109">
        <v>584.5</v>
      </c>
      <c r="G114" s="109">
        <v>584.5</v>
      </c>
      <c r="H114" s="109"/>
      <c r="I114" s="111">
        <f t="shared" si="15"/>
        <v>1385.2</v>
      </c>
      <c r="J114" s="112">
        <v>584.5</v>
      </c>
      <c r="K114" s="113">
        <f>I114-J114</f>
        <v>800.7</v>
      </c>
      <c r="L114" s="111">
        <f>D114+G114</f>
        <v>1385.2</v>
      </c>
      <c r="M114" s="112">
        <v>584.5</v>
      </c>
      <c r="N114" s="113">
        <f t="shared" si="16"/>
        <v>800.7</v>
      </c>
      <c r="O114" s="114">
        <f t="shared" si="21"/>
        <v>100</v>
      </c>
    </row>
    <row r="115" spans="1:15" ht="60" x14ac:dyDescent="0.25">
      <c r="A115" s="115" t="s">
        <v>225</v>
      </c>
      <c r="B115" s="130" t="s">
        <v>226</v>
      </c>
      <c r="C115" s="107">
        <v>25134.400000000001</v>
      </c>
      <c r="D115" s="107">
        <v>25134.400000000001</v>
      </c>
      <c r="E115" s="108">
        <f t="shared" si="8"/>
        <v>100</v>
      </c>
      <c r="F115" s="113"/>
      <c r="G115" s="113"/>
      <c r="H115" s="109"/>
      <c r="I115" s="111">
        <f t="shared" si="15"/>
        <v>25134.400000000001</v>
      </c>
      <c r="J115" s="112"/>
      <c r="K115" s="113">
        <f>I115-J115</f>
        <v>25134.400000000001</v>
      </c>
      <c r="L115" s="111">
        <f>D115+G115</f>
        <v>25134.400000000001</v>
      </c>
      <c r="M115" s="112"/>
      <c r="N115" s="113">
        <f t="shared" si="16"/>
        <v>25134.400000000001</v>
      </c>
      <c r="O115" s="114">
        <f t="shared" si="21"/>
        <v>100</v>
      </c>
    </row>
    <row r="116" spans="1:15" ht="60" x14ac:dyDescent="0.25">
      <c r="A116" s="115" t="s">
        <v>225</v>
      </c>
      <c r="B116" s="130" t="s">
        <v>227</v>
      </c>
      <c r="C116" s="107">
        <v>2307.6999999999998</v>
      </c>
      <c r="D116" s="109">
        <v>1048.9000000000001</v>
      </c>
      <c r="E116" s="108">
        <f t="shared" si="8"/>
        <v>45.452181826060588</v>
      </c>
      <c r="F116" s="109"/>
      <c r="G116" s="109"/>
      <c r="H116" s="110"/>
      <c r="I116" s="111">
        <f t="shared" si="15"/>
        <v>2307.6999999999998</v>
      </c>
      <c r="J116" s="112"/>
      <c r="K116" s="113">
        <f>I116-J116</f>
        <v>2307.6999999999998</v>
      </c>
      <c r="L116" s="111">
        <f>D116+G116</f>
        <v>1048.9000000000001</v>
      </c>
      <c r="M116" s="112"/>
      <c r="N116" s="113">
        <f t="shared" si="16"/>
        <v>1048.9000000000001</v>
      </c>
      <c r="O116" s="114">
        <f t="shared" si="21"/>
        <v>45.452181826060588</v>
      </c>
    </row>
    <row r="117" spans="1:15" x14ac:dyDescent="0.25">
      <c r="A117" s="100">
        <v>10</v>
      </c>
      <c r="B117" s="101" t="s">
        <v>228</v>
      </c>
      <c r="C117" s="102">
        <f>SUM(C118:C125)</f>
        <v>139683.29999999999</v>
      </c>
      <c r="D117" s="102">
        <f>SUM(D118:D125)</f>
        <v>100316.70000000001</v>
      </c>
      <c r="E117" s="102">
        <f>D117/C117*100</f>
        <v>71.817246585669167</v>
      </c>
      <c r="F117" s="102">
        <f>SUM(F118:F125)</f>
        <v>915.4</v>
      </c>
      <c r="G117" s="102">
        <f>SUM(G118:G125)</f>
        <v>611</v>
      </c>
      <c r="H117" s="103">
        <f>G117/F117*100</f>
        <v>66.746777365086302</v>
      </c>
      <c r="I117" s="102">
        <f t="shared" ref="I117:N117" si="23">SUM(I118:I125)</f>
        <v>140598.69999999998</v>
      </c>
      <c r="J117" s="102">
        <f t="shared" si="23"/>
        <v>0</v>
      </c>
      <c r="K117" s="102">
        <f t="shared" si="23"/>
        <v>140598.69999999998</v>
      </c>
      <c r="L117" s="102">
        <f t="shared" si="23"/>
        <v>100927.70000000001</v>
      </c>
      <c r="M117" s="102">
        <f t="shared" si="23"/>
        <v>0</v>
      </c>
      <c r="N117" s="102">
        <f t="shared" si="23"/>
        <v>100927.70000000001</v>
      </c>
      <c r="O117" s="104">
        <f t="shared" si="21"/>
        <v>71.784234135877526</v>
      </c>
    </row>
    <row r="118" spans="1:15" x14ac:dyDescent="0.25">
      <c r="A118" s="115">
        <v>1001</v>
      </c>
      <c r="B118" s="106" t="s">
        <v>229</v>
      </c>
      <c r="C118" s="107">
        <v>4627.3</v>
      </c>
      <c r="D118" s="107">
        <v>3813.9</v>
      </c>
      <c r="E118" s="108">
        <f t="shared" si="8"/>
        <v>82.421714606790133</v>
      </c>
      <c r="F118" s="109">
        <v>915.4</v>
      </c>
      <c r="G118" s="109">
        <v>611</v>
      </c>
      <c r="H118" s="110">
        <f>G118/F118*100</f>
        <v>66.746777365086302</v>
      </c>
      <c r="I118" s="111">
        <f t="shared" si="15"/>
        <v>5542.7</v>
      </c>
      <c r="J118" s="112"/>
      <c r="K118" s="113">
        <f>I118-J118</f>
        <v>5542.7</v>
      </c>
      <c r="L118" s="111">
        <f>D118+G118</f>
        <v>4424.8999999999996</v>
      </c>
      <c r="M118" s="112"/>
      <c r="N118" s="113">
        <f t="shared" si="16"/>
        <v>4424.8999999999996</v>
      </c>
      <c r="O118" s="114">
        <f t="shared" si="21"/>
        <v>79.832933407905898</v>
      </c>
    </row>
    <row r="119" spans="1:15" ht="90" x14ac:dyDescent="0.25">
      <c r="A119" s="115">
        <v>1003</v>
      </c>
      <c r="B119" s="130" t="s">
        <v>230</v>
      </c>
      <c r="C119" s="107">
        <v>3497.9</v>
      </c>
      <c r="D119" s="107">
        <v>2552.8000000000002</v>
      </c>
      <c r="E119" s="108">
        <f t="shared" si="8"/>
        <v>72.980931415992458</v>
      </c>
      <c r="F119" s="109">
        <v>0</v>
      </c>
      <c r="G119" s="109">
        <v>0</v>
      </c>
      <c r="H119" s="110">
        <v>0</v>
      </c>
      <c r="I119" s="111">
        <f t="shared" si="15"/>
        <v>3497.9</v>
      </c>
      <c r="J119" s="112"/>
      <c r="K119" s="113">
        <f>I119-J119</f>
        <v>3497.9</v>
      </c>
      <c r="L119" s="111">
        <f>D119+G119</f>
        <v>2552.8000000000002</v>
      </c>
      <c r="M119" s="112"/>
      <c r="N119" s="113">
        <f t="shared" si="16"/>
        <v>2552.8000000000002</v>
      </c>
      <c r="O119" s="114">
        <f t="shared" si="21"/>
        <v>72.980931415992458</v>
      </c>
    </row>
    <row r="120" spans="1:15" ht="75" hidden="1" x14ac:dyDescent="0.25">
      <c r="A120" s="115" t="s">
        <v>231</v>
      </c>
      <c r="B120" s="106" t="s">
        <v>232</v>
      </c>
      <c r="C120" s="107"/>
      <c r="D120" s="107"/>
      <c r="E120" s="108"/>
      <c r="F120" s="109"/>
      <c r="G120" s="109"/>
      <c r="H120" s="110"/>
      <c r="I120" s="111">
        <f t="shared" si="15"/>
        <v>0</v>
      </c>
      <c r="J120" s="112"/>
      <c r="K120" s="113">
        <f>I120-J120</f>
        <v>0</v>
      </c>
      <c r="L120" s="111">
        <f>D120+G120</f>
        <v>0</v>
      </c>
      <c r="M120" s="112"/>
      <c r="N120" s="113">
        <f t="shared" si="16"/>
        <v>0</v>
      </c>
      <c r="O120" s="114"/>
    </row>
    <row r="121" spans="1:15" ht="105" x14ac:dyDescent="0.25">
      <c r="A121" s="115">
        <v>1004</v>
      </c>
      <c r="B121" s="106" t="s">
        <v>233</v>
      </c>
      <c r="C121" s="107">
        <v>11269</v>
      </c>
      <c r="D121" s="107">
        <v>8469.2000000000007</v>
      </c>
      <c r="E121" s="108">
        <f t="shared" si="8"/>
        <v>75.154849587363572</v>
      </c>
      <c r="F121" s="109">
        <v>0</v>
      </c>
      <c r="G121" s="109">
        <v>0</v>
      </c>
      <c r="H121" s="110">
        <v>0</v>
      </c>
      <c r="I121" s="111">
        <f t="shared" si="15"/>
        <v>11269</v>
      </c>
      <c r="J121" s="112"/>
      <c r="K121" s="113">
        <f>I121-J121</f>
        <v>11269</v>
      </c>
      <c r="L121" s="111">
        <f>D121+G121</f>
        <v>8469.2000000000007</v>
      </c>
      <c r="M121" s="112"/>
      <c r="N121" s="113">
        <f t="shared" si="16"/>
        <v>8469.2000000000007</v>
      </c>
      <c r="O121" s="114">
        <f t="shared" si="21"/>
        <v>75.154849587363572</v>
      </c>
    </row>
    <row r="122" spans="1:15" ht="191.25" customHeight="1" x14ac:dyDescent="0.25">
      <c r="A122" s="115">
        <v>1004</v>
      </c>
      <c r="B122" s="106" t="s">
        <v>234</v>
      </c>
      <c r="C122" s="107">
        <v>71043.7</v>
      </c>
      <c r="D122" s="107">
        <v>51061.3</v>
      </c>
      <c r="E122" s="108">
        <f t="shared" ref="E122:E137" si="24">D122/C122*100</f>
        <v>71.873086565029695</v>
      </c>
      <c r="F122" s="109">
        <v>0</v>
      </c>
      <c r="G122" s="109">
        <v>0</v>
      </c>
      <c r="H122" s="110">
        <v>0</v>
      </c>
      <c r="I122" s="111">
        <f t="shared" si="15"/>
        <v>71043.7</v>
      </c>
      <c r="J122" s="112"/>
      <c r="K122" s="113">
        <f>I122-J122</f>
        <v>71043.7</v>
      </c>
      <c r="L122" s="111">
        <f>D122+G122</f>
        <v>51061.3</v>
      </c>
      <c r="M122" s="112"/>
      <c r="N122" s="113">
        <f t="shared" si="16"/>
        <v>51061.3</v>
      </c>
      <c r="O122" s="114">
        <f t="shared" si="21"/>
        <v>71.873086565029695</v>
      </c>
    </row>
    <row r="123" spans="1:15" ht="164.25" customHeight="1" x14ac:dyDescent="0.25">
      <c r="A123" s="115" t="s">
        <v>235</v>
      </c>
      <c r="B123" s="106" t="s">
        <v>236</v>
      </c>
      <c r="C123" s="107">
        <v>28958.3</v>
      </c>
      <c r="D123" s="107">
        <v>21382.2</v>
      </c>
      <c r="E123" s="108">
        <f>D123/C123*100</f>
        <v>73.837897942904107</v>
      </c>
      <c r="F123" s="109">
        <v>0</v>
      </c>
      <c r="G123" s="109">
        <v>0</v>
      </c>
      <c r="H123" s="110">
        <v>0</v>
      </c>
      <c r="I123" s="111">
        <f t="shared" si="15"/>
        <v>28958.3</v>
      </c>
      <c r="J123" s="112"/>
      <c r="K123" s="113">
        <f>I123-J123</f>
        <v>28958.3</v>
      </c>
      <c r="L123" s="111">
        <f>D123+G123</f>
        <v>21382.2</v>
      </c>
      <c r="M123" s="112"/>
      <c r="N123" s="113">
        <f t="shared" si="16"/>
        <v>21382.2</v>
      </c>
      <c r="O123" s="114">
        <f>N123/K123*100</f>
        <v>73.837897942904107</v>
      </c>
    </row>
    <row r="124" spans="1:15" ht="45" x14ac:dyDescent="0.25">
      <c r="A124" s="115" t="s">
        <v>235</v>
      </c>
      <c r="B124" s="106" t="s">
        <v>237</v>
      </c>
      <c r="C124" s="107">
        <v>1700.5</v>
      </c>
      <c r="D124" s="107">
        <v>1653.8</v>
      </c>
      <c r="E124" s="108">
        <f>D124/C124*100</f>
        <v>97.253748897383119</v>
      </c>
      <c r="F124" s="109"/>
      <c r="G124" s="109"/>
      <c r="H124" s="110"/>
      <c r="I124" s="111">
        <f t="shared" si="15"/>
        <v>1700.5</v>
      </c>
      <c r="J124" s="112"/>
      <c r="K124" s="113">
        <f>I124-J124</f>
        <v>1700.5</v>
      </c>
      <c r="L124" s="111">
        <f>D124+G124</f>
        <v>1653.8</v>
      </c>
      <c r="M124" s="112"/>
      <c r="N124" s="113">
        <f t="shared" si="16"/>
        <v>1653.8</v>
      </c>
      <c r="O124" s="114">
        <f>N124/K124*100</f>
        <v>97.253748897383119</v>
      </c>
    </row>
    <row r="125" spans="1:15" ht="30" x14ac:dyDescent="0.25">
      <c r="A125" s="115">
        <v>1006</v>
      </c>
      <c r="B125" s="106" t="s">
        <v>238</v>
      </c>
      <c r="C125" s="107">
        <v>18586.599999999999</v>
      </c>
      <c r="D125" s="107">
        <v>11383.5</v>
      </c>
      <c r="E125" s="108">
        <f t="shared" si="24"/>
        <v>61.245736175524314</v>
      </c>
      <c r="F125" s="109">
        <v>0</v>
      </c>
      <c r="G125" s="109">
        <v>0</v>
      </c>
      <c r="H125" s="110">
        <v>0</v>
      </c>
      <c r="I125" s="111">
        <f t="shared" si="15"/>
        <v>18586.599999999999</v>
      </c>
      <c r="J125" s="112"/>
      <c r="K125" s="113">
        <f>I125-J125</f>
        <v>18586.599999999999</v>
      </c>
      <c r="L125" s="111">
        <f>D125+G125</f>
        <v>11383.5</v>
      </c>
      <c r="M125" s="112"/>
      <c r="N125" s="113">
        <f t="shared" si="16"/>
        <v>11383.5</v>
      </c>
      <c r="O125" s="114">
        <f t="shared" si="21"/>
        <v>61.245736175524314</v>
      </c>
    </row>
    <row r="126" spans="1:15" x14ac:dyDescent="0.25">
      <c r="A126" s="134">
        <v>1100</v>
      </c>
      <c r="B126" s="101" t="s">
        <v>239</v>
      </c>
      <c r="C126" s="102">
        <f>SUM(C127:C129)</f>
        <v>101868.3</v>
      </c>
      <c r="D126" s="102">
        <f>SUM(D127:D129)</f>
        <v>82319.600000000006</v>
      </c>
      <c r="E126" s="102">
        <f>D126/C126*100</f>
        <v>80.809829947098365</v>
      </c>
      <c r="F126" s="125">
        <f>F127+F128</f>
        <v>36035.5</v>
      </c>
      <c r="G126" s="125">
        <f>G127+G128</f>
        <v>25115.5</v>
      </c>
      <c r="H126" s="103">
        <f>G126/F126*100</f>
        <v>69.696549236169886</v>
      </c>
      <c r="I126" s="125">
        <f t="shared" ref="I126:N126" si="25">I127+I128+I129</f>
        <v>137903.79999999999</v>
      </c>
      <c r="J126" s="125">
        <f t="shared" si="25"/>
        <v>177</v>
      </c>
      <c r="K126" s="125">
        <f t="shared" si="25"/>
        <v>137726.79999999999</v>
      </c>
      <c r="L126" s="125">
        <f t="shared" si="25"/>
        <v>107435.1</v>
      </c>
      <c r="M126" s="125">
        <f t="shared" si="25"/>
        <v>161.5</v>
      </c>
      <c r="N126" s="125">
        <f t="shared" si="25"/>
        <v>107273.60000000001</v>
      </c>
      <c r="O126" s="104">
        <f t="shared" si="21"/>
        <v>77.888689782961634</v>
      </c>
    </row>
    <row r="127" spans="1:15" x14ac:dyDescent="0.25">
      <c r="A127" s="115">
        <v>1101</v>
      </c>
      <c r="B127" s="106" t="s">
        <v>240</v>
      </c>
      <c r="C127" s="107">
        <v>101196.8</v>
      </c>
      <c r="D127" s="107">
        <v>81803.100000000006</v>
      </c>
      <c r="E127" s="108">
        <f t="shared" si="24"/>
        <v>80.835658835061992</v>
      </c>
      <c r="F127" s="109">
        <v>36035.5</v>
      </c>
      <c r="G127" s="109">
        <v>25115.5</v>
      </c>
      <c r="H127" s="110">
        <f>G127/F127*100</f>
        <v>69.696549236169886</v>
      </c>
      <c r="I127" s="111">
        <f t="shared" si="15"/>
        <v>137232.29999999999</v>
      </c>
      <c r="J127" s="112">
        <v>177</v>
      </c>
      <c r="K127" s="113">
        <f>I127-J127</f>
        <v>137055.29999999999</v>
      </c>
      <c r="L127" s="111">
        <f>D127+G127</f>
        <v>106918.6</v>
      </c>
      <c r="M127" s="112">
        <v>161.5</v>
      </c>
      <c r="N127" s="113">
        <f t="shared" si="16"/>
        <v>106757.1</v>
      </c>
      <c r="O127" s="114">
        <f t="shared" si="21"/>
        <v>77.893448848749387</v>
      </c>
    </row>
    <row r="128" spans="1:15" x14ac:dyDescent="0.25">
      <c r="A128" s="115">
        <v>1102</v>
      </c>
      <c r="B128" s="106" t="s">
        <v>241</v>
      </c>
      <c r="C128" s="107">
        <v>165</v>
      </c>
      <c r="D128" s="107">
        <v>10</v>
      </c>
      <c r="E128" s="108">
        <f t="shared" si="24"/>
        <v>6.0606060606060606</v>
      </c>
      <c r="F128" s="109"/>
      <c r="G128" s="109">
        <v>0</v>
      </c>
      <c r="H128" s="110"/>
      <c r="I128" s="111">
        <f t="shared" si="15"/>
        <v>165</v>
      </c>
      <c r="J128" s="112"/>
      <c r="K128" s="113">
        <f>I128-J128</f>
        <v>165</v>
      </c>
      <c r="L128" s="111">
        <f>D128+G128</f>
        <v>10</v>
      </c>
      <c r="M128" s="112"/>
      <c r="N128" s="113">
        <f t="shared" si="16"/>
        <v>10</v>
      </c>
      <c r="O128" s="114">
        <f t="shared" si="21"/>
        <v>6.0606060606060606</v>
      </c>
    </row>
    <row r="129" spans="1:15" x14ac:dyDescent="0.25">
      <c r="A129" s="115" t="s">
        <v>242</v>
      </c>
      <c r="B129" s="106" t="s">
        <v>243</v>
      </c>
      <c r="C129" s="107">
        <v>506.5</v>
      </c>
      <c r="D129" s="107">
        <v>506.5</v>
      </c>
      <c r="E129" s="108">
        <f t="shared" si="24"/>
        <v>100</v>
      </c>
      <c r="F129" s="109"/>
      <c r="G129" s="109"/>
      <c r="H129" s="110"/>
      <c r="I129" s="111">
        <f t="shared" si="15"/>
        <v>506.5</v>
      </c>
      <c r="J129" s="112"/>
      <c r="K129" s="113">
        <f>I129-J129</f>
        <v>506.5</v>
      </c>
      <c r="L129" s="111">
        <f>D129+G129</f>
        <v>506.5</v>
      </c>
      <c r="M129" s="112"/>
      <c r="N129" s="113">
        <f t="shared" si="16"/>
        <v>506.5</v>
      </c>
      <c r="O129" s="114">
        <f t="shared" si="21"/>
        <v>100</v>
      </c>
    </row>
    <row r="130" spans="1:15" x14ac:dyDescent="0.25">
      <c r="A130" s="134">
        <v>1200</v>
      </c>
      <c r="B130" s="101" t="s">
        <v>244</v>
      </c>
      <c r="C130" s="102">
        <f>SUM(C131:C131)</f>
        <v>6855</v>
      </c>
      <c r="D130" s="102">
        <f>SUM(D131:D131)</f>
        <v>5925.4</v>
      </c>
      <c r="E130" s="117">
        <f>D130/C130*100</f>
        <v>86.439095550692926</v>
      </c>
      <c r="F130" s="102"/>
      <c r="G130" s="102"/>
      <c r="H130" s="103"/>
      <c r="I130" s="102">
        <f t="shared" ref="I130:N130" si="26">I131</f>
        <v>6855</v>
      </c>
      <c r="J130" s="102">
        <f t="shared" si="26"/>
        <v>0</v>
      </c>
      <c r="K130" s="102">
        <f t="shared" si="26"/>
        <v>6855</v>
      </c>
      <c r="L130" s="102">
        <f t="shared" si="26"/>
        <v>5925.4</v>
      </c>
      <c r="M130" s="102">
        <f t="shared" si="26"/>
        <v>0</v>
      </c>
      <c r="N130" s="102">
        <f t="shared" si="26"/>
        <v>5925.4</v>
      </c>
      <c r="O130" s="118">
        <f t="shared" si="21"/>
        <v>86.439095550692926</v>
      </c>
    </row>
    <row r="131" spans="1:15" ht="30" x14ac:dyDescent="0.25">
      <c r="A131" s="115" t="s">
        <v>245</v>
      </c>
      <c r="B131" s="106" t="s">
        <v>246</v>
      </c>
      <c r="C131" s="107">
        <v>6855</v>
      </c>
      <c r="D131" s="107">
        <v>5925.4</v>
      </c>
      <c r="E131" s="108">
        <f>D131/C131*100</f>
        <v>86.439095550692926</v>
      </c>
      <c r="F131" s="109"/>
      <c r="G131" s="109"/>
      <c r="H131" s="110"/>
      <c r="I131" s="111">
        <f t="shared" si="15"/>
        <v>6855</v>
      </c>
      <c r="J131" s="112">
        <v>0</v>
      </c>
      <c r="K131" s="113">
        <f>I131-J131</f>
        <v>6855</v>
      </c>
      <c r="L131" s="111">
        <f>D131+G131</f>
        <v>5925.4</v>
      </c>
      <c r="M131" s="112"/>
      <c r="N131" s="113">
        <f t="shared" si="16"/>
        <v>5925.4</v>
      </c>
      <c r="O131" s="114">
        <f>N131/K131*100</f>
        <v>86.439095550692926</v>
      </c>
    </row>
    <row r="132" spans="1:15" ht="28.5" x14ac:dyDescent="0.25">
      <c r="A132" s="134">
        <v>1300</v>
      </c>
      <c r="B132" s="101" t="s">
        <v>247</v>
      </c>
      <c r="C132" s="102">
        <f t="shared" ref="C132:N132" si="27">C133</f>
        <v>30</v>
      </c>
      <c r="D132" s="102">
        <f t="shared" si="27"/>
        <v>9.4</v>
      </c>
      <c r="E132" s="102">
        <f t="shared" si="27"/>
        <v>31.333333333333336</v>
      </c>
      <c r="F132" s="102">
        <f t="shared" si="27"/>
        <v>0</v>
      </c>
      <c r="G132" s="102">
        <f t="shared" si="27"/>
        <v>0</v>
      </c>
      <c r="H132" s="117">
        <f t="shared" si="27"/>
        <v>0</v>
      </c>
      <c r="I132" s="102">
        <f t="shared" si="27"/>
        <v>30</v>
      </c>
      <c r="J132" s="102">
        <f t="shared" si="27"/>
        <v>0</v>
      </c>
      <c r="K132" s="102">
        <f t="shared" si="27"/>
        <v>30</v>
      </c>
      <c r="L132" s="102">
        <f t="shared" si="27"/>
        <v>9.4</v>
      </c>
      <c r="M132" s="102">
        <f t="shared" si="27"/>
        <v>0</v>
      </c>
      <c r="N132" s="102">
        <f t="shared" si="27"/>
        <v>9.4</v>
      </c>
      <c r="O132" s="118">
        <f t="shared" si="21"/>
        <v>31.333333333333336</v>
      </c>
    </row>
    <row r="133" spans="1:15" ht="45" x14ac:dyDescent="0.25">
      <c r="A133" s="115">
        <v>1301</v>
      </c>
      <c r="B133" s="106" t="s">
        <v>248</v>
      </c>
      <c r="C133" s="107">
        <v>30</v>
      </c>
      <c r="D133" s="107">
        <v>9.4</v>
      </c>
      <c r="E133" s="108">
        <f t="shared" si="24"/>
        <v>31.333333333333336</v>
      </c>
      <c r="F133" s="109"/>
      <c r="G133" s="109">
        <v>0</v>
      </c>
      <c r="H133" s="110">
        <v>0</v>
      </c>
      <c r="I133" s="111">
        <f t="shared" si="15"/>
        <v>30</v>
      </c>
      <c r="J133" s="112"/>
      <c r="K133" s="113">
        <f>I133-J133</f>
        <v>30</v>
      </c>
      <c r="L133" s="111">
        <f>D133+G133</f>
        <v>9.4</v>
      </c>
      <c r="M133" s="140"/>
      <c r="N133" s="113">
        <f t="shared" si="16"/>
        <v>9.4</v>
      </c>
      <c r="O133" s="114">
        <f t="shared" si="21"/>
        <v>31.333333333333336</v>
      </c>
    </row>
    <row r="134" spans="1:15" x14ac:dyDescent="0.25">
      <c r="A134" s="134">
        <v>1400</v>
      </c>
      <c r="B134" s="101" t="s">
        <v>249</v>
      </c>
      <c r="C134" s="102">
        <f>SUM(C135:C137)</f>
        <v>321612.09999999998</v>
      </c>
      <c r="D134" s="102">
        <f>SUM(D135:D137)</f>
        <v>275586.90000000002</v>
      </c>
      <c r="E134" s="102">
        <f>D134/C134*100</f>
        <v>85.689220026236583</v>
      </c>
      <c r="F134" s="125">
        <f>F135+F136+F137</f>
        <v>0</v>
      </c>
      <c r="G134" s="125">
        <f>SUM(G135:G137)</f>
        <v>0</v>
      </c>
      <c r="H134" s="125"/>
      <c r="I134" s="125">
        <f t="shared" ref="I134:N134" si="28">I135+I136+I137</f>
        <v>321612.09999999998</v>
      </c>
      <c r="J134" s="125">
        <f t="shared" si="28"/>
        <v>321612.09999999998</v>
      </c>
      <c r="K134" s="125">
        <f t="shared" si="28"/>
        <v>0</v>
      </c>
      <c r="L134" s="125">
        <f t="shared" si="28"/>
        <v>275586.90000000002</v>
      </c>
      <c r="M134" s="125">
        <f t="shared" si="28"/>
        <v>275586.90000000002</v>
      </c>
      <c r="N134" s="125">
        <f t="shared" si="28"/>
        <v>0</v>
      </c>
      <c r="O134" s="104">
        <v>0</v>
      </c>
    </row>
    <row r="135" spans="1:15" ht="60" x14ac:dyDescent="0.25">
      <c r="A135" s="115">
        <v>1401</v>
      </c>
      <c r="B135" s="106" t="s">
        <v>250</v>
      </c>
      <c r="C135" s="107">
        <v>133766.39999999999</v>
      </c>
      <c r="D135" s="107">
        <v>115931</v>
      </c>
      <c r="E135" s="108">
        <f t="shared" si="24"/>
        <v>86.666756375293048</v>
      </c>
      <c r="F135" s="109">
        <v>0</v>
      </c>
      <c r="G135" s="109">
        <v>0</v>
      </c>
      <c r="H135" s="110">
        <v>0</v>
      </c>
      <c r="I135" s="111">
        <f t="shared" si="15"/>
        <v>133766.39999999999</v>
      </c>
      <c r="J135" s="112">
        <v>133766.39999999999</v>
      </c>
      <c r="K135" s="113">
        <f>I135-J135</f>
        <v>0</v>
      </c>
      <c r="L135" s="111">
        <f>D135+G135</f>
        <v>115931</v>
      </c>
      <c r="M135" s="140">
        <v>115931</v>
      </c>
      <c r="N135" s="113">
        <f t="shared" si="16"/>
        <v>0</v>
      </c>
      <c r="O135" s="114">
        <v>0</v>
      </c>
    </row>
    <row r="136" spans="1:15" x14ac:dyDescent="0.25">
      <c r="A136" s="115">
        <v>1402</v>
      </c>
      <c r="B136" s="106" t="s">
        <v>251</v>
      </c>
      <c r="C136" s="107">
        <v>184353.3</v>
      </c>
      <c r="D136" s="107">
        <v>156463.5</v>
      </c>
      <c r="E136" s="108">
        <f t="shared" si="24"/>
        <v>84.871548271715241</v>
      </c>
      <c r="F136" s="109">
        <v>0</v>
      </c>
      <c r="G136" s="109">
        <v>0</v>
      </c>
      <c r="H136" s="110">
        <v>0</v>
      </c>
      <c r="I136" s="111">
        <f t="shared" si="15"/>
        <v>184353.3</v>
      </c>
      <c r="J136" s="112">
        <v>184353.3</v>
      </c>
      <c r="K136" s="113">
        <f>I136-J136</f>
        <v>0</v>
      </c>
      <c r="L136" s="111">
        <f>D136+G136</f>
        <v>156463.5</v>
      </c>
      <c r="M136" s="140">
        <v>156463.5</v>
      </c>
      <c r="N136" s="113">
        <f t="shared" si="16"/>
        <v>0</v>
      </c>
      <c r="O136" s="114">
        <v>0</v>
      </c>
    </row>
    <row r="137" spans="1:15" x14ac:dyDescent="0.25">
      <c r="A137" s="115">
        <v>1403</v>
      </c>
      <c r="B137" s="106" t="s">
        <v>252</v>
      </c>
      <c r="C137" s="107">
        <v>3492.4</v>
      </c>
      <c r="D137" s="107">
        <v>3192.4</v>
      </c>
      <c r="E137" s="108">
        <f t="shared" si="24"/>
        <v>91.409918680563507</v>
      </c>
      <c r="F137" s="109">
        <v>0</v>
      </c>
      <c r="G137" s="109">
        <v>0</v>
      </c>
      <c r="H137" s="110">
        <v>0</v>
      </c>
      <c r="I137" s="111">
        <f t="shared" si="15"/>
        <v>3492.4</v>
      </c>
      <c r="J137" s="112">
        <v>3492.4</v>
      </c>
      <c r="K137" s="113">
        <f>I137-J137</f>
        <v>0</v>
      </c>
      <c r="L137" s="111">
        <f>D137+G137</f>
        <v>3192.4</v>
      </c>
      <c r="M137" s="112">
        <v>3192.4</v>
      </c>
      <c r="N137" s="113">
        <f t="shared" si="16"/>
        <v>0</v>
      </c>
      <c r="O137" s="114">
        <v>0</v>
      </c>
    </row>
    <row r="138" spans="1:15" ht="15.75" thickBot="1" x14ac:dyDescent="0.3">
      <c r="A138" s="141" t="s">
        <v>253</v>
      </c>
      <c r="B138" s="142"/>
      <c r="C138" s="143">
        <f>C10+C19+C21+C25+C54+C95+C97+C108+C113+C117+C126+C130+C132+C134</f>
        <v>4756140.5999999996</v>
      </c>
      <c r="D138" s="143">
        <f>D134+D132+D130+D126+D117+D113+D108+D97+D95+D54+D25+D21+D19+D10</f>
        <v>3306092.9000000004</v>
      </c>
      <c r="E138" s="143">
        <f>D138/C138*100</f>
        <v>69.512093481845355</v>
      </c>
      <c r="F138" s="143">
        <f>F10+F19+F21+F25+F54+F95+F97+F108+F113+F117+F126+F130+F132+F134</f>
        <v>839599.8</v>
      </c>
      <c r="G138" s="143">
        <f>G10+G19+G21+G25+G54+G95+G97+G108+G113+G117+G126+G130+G132+G134</f>
        <v>584916.30000000005</v>
      </c>
      <c r="H138" s="144">
        <f>G138/F138*100</f>
        <v>69.666083769910387</v>
      </c>
      <c r="I138" s="143"/>
      <c r="J138" s="143">
        <f>J10+J19+J21+J25+J54+J95+J97+J108+J113+J117+J126+J130+J132+J134</f>
        <v>620971.89999999991</v>
      </c>
      <c r="K138" s="143">
        <f>K134+K132+K130+K126+K117+K113+K108+K97+K95+K54+K25+K21+K19+K10</f>
        <v>4974768.5</v>
      </c>
      <c r="L138" s="145"/>
      <c r="M138" s="143">
        <f>M10+M19+M21+M25+M54+M95+M97+M108+M113+M117+M126+M130+M132+M134</f>
        <v>466110.5</v>
      </c>
      <c r="N138" s="143">
        <f>N134+N132+N130+N126+N117+N113+N108+N97+N95+N54+N25+N21+N19+N10</f>
        <v>3424898.7</v>
      </c>
      <c r="O138" s="146">
        <f t="shared" si="21"/>
        <v>68.845388483906348</v>
      </c>
    </row>
    <row r="139" spans="1:15" x14ac:dyDescent="0.25">
      <c r="A139" s="147"/>
      <c r="B139" s="148"/>
      <c r="C139" s="149"/>
      <c r="D139" s="66"/>
      <c r="E139" s="150"/>
      <c r="F139" s="68"/>
      <c r="G139" s="68"/>
      <c r="H139" s="69"/>
      <c r="I139" s="69"/>
      <c r="J139" s="69"/>
      <c r="K139" s="72"/>
      <c r="L139" s="68"/>
      <c r="M139" s="72"/>
      <c r="N139" s="72"/>
      <c r="O139" s="73"/>
    </row>
    <row r="140" spans="1:15" x14ac:dyDescent="0.25">
      <c r="A140" s="151"/>
      <c r="B140" s="152"/>
      <c r="C140" s="182"/>
      <c r="D140" s="182"/>
      <c r="E140" s="182"/>
      <c r="F140" s="182"/>
      <c r="G140" s="182"/>
      <c r="H140" s="182"/>
      <c r="I140" s="182"/>
      <c r="J140" s="182">
        <v>620971.9</v>
      </c>
      <c r="K140" s="182"/>
      <c r="L140" s="182"/>
      <c r="M140" s="182">
        <v>466110.5</v>
      </c>
      <c r="N140" s="182"/>
      <c r="O140" s="182"/>
    </row>
    <row r="141" spans="1:15" x14ac:dyDescent="0.25">
      <c r="A141" s="151"/>
      <c r="B141" s="152"/>
      <c r="C141" s="183"/>
      <c r="D141" s="183"/>
      <c r="E141" s="184"/>
      <c r="F141" s="68"/>
      <c r="G141" s="68"/>
      <c r="H141" s="68"/>
      <c r="I141" s="68"/>
      <c r="J141" s="72">
        <f>J138-J140</f>
        <v>0</v>
      </c>
      <c r="K141" s="72"/>
      <c r="L141" s="68"/>
      <c r="M141" s="72">
        <f>M138-M140</f>
        <v>0</v>
      </c>
      <c r="N141" s="72"/>
      <c r="O141" s="72"/>
    </row>
    <row r="142" spans="1:15" x14ac:dyDescent="0.25">
      <c r="A142" s="153" t="s">
        <v>254</v>
      </c>
      <c r="B142" s="153"/>
      <c r="C142" s="153"/>
      <c r="D142" s="154"/>
      <c r="E142" s="155"/>
      <c r="F142" s="154"/>
      <c r="G142" s="68"/>
      <c r="H142" s="69"/>
      <c r="I142" s="69"/>
      <c r="J142" s="69"/>
      <c r="K142" s="73"/>
      <c r="L142" s="69"/>
      <c r="M142" s="73"/>
      <c r="N142" s="72"/>
      <c r="O142" s="73"/>
    </row>
    <row r="143" spans="1:15" x14ac:dyDescent="0.25">
      <c r="A143" s="153" t="s">
        <v>255</v>
      </c>
      <c r="B143" s="153"/>
      <c r="C143" s="153"/>
      <c r="D143" s="156"/>
      <c r="E143" s="157" t="s">
        <v>256</v>
      </c>
      <c r="F143" s="157"/>
      <c r="G143" s="68"/>
      <c r="H143" s="69"/>
      <c r="I143" s="69"/>
      <c r="J143" s="69"/>
      <c r="K143" s="70"/>
      <c r="L143" s="71"/>
      <c r="M143" s="70"/>
      <c r="N143" s="72"/>
      <c r="O143" s="73"/>
    </row>
    <row r="144" spans="1:15" x14ac:dyDescent="0.25">
      <c r="A144" s="158"/>
      <c r="B144" s="159"/>
      <c r="C144" s="160"/>
      <c r="D144" s="161"/>
      <c r="E144" s="162"/>
      <c r="F144" s="163"/>
      <c r="G144" s="68"/>
      <c r="H144" s="69"/>
      <c r="I144" s="69"/>
      <c r="J144" s="69"/>
      <c r="K144" s="70"/>
      <c r="L144" s="71"/>
      <c r="M144" s="70"/>
      <c r="N144" s="72"/>
      <c r="O144" s="73"/>
    </row>
    <row r="145" spans="1:15" x14ac:dyDescent="0.25">
      <c r="A145" s="153" t="s">
        <v>257</v>
      </c>
      <c r="B145" s="153"/>
      <c r="C145" s="153"/>
      <c r="D145" s="164"/>
      <c r="E145" s="157" t="s">
        <v>258</v>
      </c>
      <c r="F145" s="157"/>
      <c r="G145" s="68"/>
      <c r="H145" s="69"/>
      <c r="I145" s="69"/>
      <c r="J145" s="69"/>
      <c r="K145" s="70"/>
      <c r="L145" s="71"/>
      <c r="M145" s="70"/>
      <c r="N145" s="72"/>
      <c r="O145" s="73"/>
    </row>
    <row r="146" spans="1:15" x14ac:dyDescent="0.25">
      <c r="A146" s="158"/>
      <c r="B146" s="165"/>
      <c r="C146" s="166"/>
      <c r="D146" s="167"/>
      <c r="E146" s="162"/>
      <c r="F146" s="163"/>
      <c r="G146" s="68"/>
      <c r="H146" s="69"/>
      <c r="I146" s="69"/>
      <c r="J146" s="69"/>
      <c r="K146" s="70"/>
      <c r="L146" s="71"/>
      <c r="M146" s="70"/>
      <c r="N146" s="72"/>
      <c r="O146" s="73"/>
    </row>
    <row r="147" spans="1:15" x14ac:dyDescent="0.25">
      <c r="A147" s="153" t="s">
        <v>259</v>
      </c>
      <c r="B147" s="153"/>
      <c r="C147" s="153"/>
      <c r="D147" s="164"/>
      <c r="E147" s="157" t="s">
        <v>260</v>
      </c>
      <c r="F147" s="157"/>
      <c r="G147" s="68"/>
      <c r="H147" s="69"/>
      <c r="I147" s="69"/>
      <c r="J147" s="69"/>
      <c r="K147" s="70"/>
      <c r="L147" s="71"/>
      <c r="M147" s="70"/>
      <c r="N147" s="72"/>
      <c r="O147" s="73"/>
    </row>
    <row r="148" spans="1:15" x14ac:dyDescent="0.25">
      <c r="A148" s="168"/>
      <c r="B148" s="169"/>
      <c r="C148" s="170"/>
      <c r="D148" s="154"/>
      <c r="E148" s="171"/>
      <c r="F148" s="154"/>
      <c r="G148" s="68"/>
      <c r="H148" s="69"/>
      <c r="I148" s="69"/>
      <c r="J148" s="69"/>
      <c r="K148" s="73"/>
      <c r="L148" s="69"/>
      <c r="M148" s="73"/>
      <c r="N148" s="72"/>
      <c r="O148" s="73"/>
    </row>
    <row r="149" spans="1:15" x14ac:dyDescent="0.25">
      <c r="A149" s="172"/>
      <c r="B149" s="172"/>
      <c r="C149" s="173" t="s">
        <v>261</v>
      </c>
      <c r="D149" s="174"/>
      <c r="E149" s="175" t="s">
        <v>262</v>
      </c>
      <c r="F149" s="176"/>
      <c r="G149" s="177"/>
      <c r="K149" t="s">
        <v>263</v>
      </c>
      <c r="L149" s="178"/>
      <c r="N149" s="177"/>
    </row>
    <row r="150" spans="1:15" x14ac:dyDescent="0.25">
      <c r="C150" s="177"/>
      <c r="F150" s="177"/>
      <c r="L150" s="178"/>
    </row>
    <row r="151" spans="1:15" x14ac:dyDescent="0.25">
      <c r="K151" s="179"/>
      <c r="L151" s="179"/>
      <c r="M151" s="179"/>
    </row>
  </sheetData>
  <mergeCells count="28">
    <mergeCell ref="A143:C143"/>
    <mergeCell ref="E143:F143"/>
    <mergeCell ref="A145:C145"/>
    <mergeCell ref="E145:F145"/>
    <mergeCell ref="A147:C147"/>
    <mergeCell ref="E147:F147"/>
    <mergeCell ref="M4:M5"/>
    <mergeCell ref="N4:N5"/>
    <mergeCell ref="O4:O5"/>
    <mergeCell ref="B6:O8"/>
    <mergeCell ref="A138:B138"/>
    <mergeCell ref="A142:C142"/>
    <mergeCell ref="G4:G5"/>
    <mergeCell ref="H4:H5"/>
    <mergeCell ref="I4:I5"/>
    <mergeCell ref="J4:J5"/>
    <mergeCell ref="K4:K5"/>
    <mergeCell ref="L4:L5"/>
    <mergeCell ref="A1:O1"/>
    <mergeCell ref="A3:A8"/>
    <mergeCell ref="B3:B5"/>
    <mergeCell ref="C3:E3"/>
    <mergeCell ref="F3:H3"/>
    <mergeCell ref="I3:O3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2020-12-16T10:41:26Z</dcterms:modified>
</cp:coreProperties>
</file>