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Доходы" sheetId="1" r:id="rId1"/>
    <sheet name="Расходы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45" i="2" l="1"/>
  <c r="N145" i="2" s="1"/>
  <c r="K145" i="2"/>
  <c r="I145" i="2"/>
  <c r="E145" i="2"/>
  <c r="L144" i="2"/>
  <c r="N144" i="2" s="1"/>
  <c r="I144" i="2"/>
  <c r="K144" i="2" s="1"/>
  <c r="E144" i="2"/>
  <c r="N143" i="2"/>
  <c r="L143" i="2"/>
  <c r="L142" i="2" s="1"/>
  <c r="K143" i="2"/>
  <c r="I143" i="2"/>
  <c r="E143" i="2"/>
  <c r="M142" i="2"/>
  <c r="K142" i="2"/>
  <c r="J142" i="2"/>
  <c r="I142" i="2"/>
  <c r="G142" i="2"/>
  <c r="F142" i="2"/>
  <c r="D142" i="2"/>
  <c r="C142" i="2"/>
  <c r="L141" i="2"/>
  <c r="I141" i="2"/>
  <c r="K141" i="2" s="1"/>
  <c r="E141" i="2"/>
  <c r="M140" i="2"/>
  <c r="K140" i="2"/>
  <c r="J140" i="2"/>
  <c r="I140" i="2"/>
  <c r="H140" i="2"/>
  <c r="G140" i="2"/>
  <c r="F140" i="2"/>
  <c r="E140" i="2"/>
  <c r="D140" i="2"/>
  <c r="C140" i="2"/>
  <c r="N139" i="2"/>
  <c r="O139" i="2" s="1"/>
  <c r="L139" i="2"/>
  <c r="K139" i="2"/>
  <c r="K138" i="2" s="1"/>
  <c r="I139" i="2"/>
  <c r="E139" i="2"/>
  <c r="M138" i="2"/>
  <c r="L138" i="2"/>
  <c r="J138" i="2"/>
  <c r="I138" i="2"/>
  <c r="D138" i="2"/>
  <c r="C138" i="2"/>
  <c r="E138" i="2" s="1"/>
  <c r="N137" i="2"/>
  <c r="O137" i="2" s="1"/>
  <c r="L137" i="2"/>
  <c r="K137" i="2"/>
  <c r="I137" i="2"/>
  <c r="E137" i="2"/>
  <c r="N136" i="2"/>
  <c r="L136" i="2"/>
  <c r="K136" i="2"/>
  <c r="I136" i="2"/>
  <c r="E136" i="2"/>
  <c r="N135" i="2"/>
  <c r="L135" i="2"/>
  <c r="K135" i="2"/>
  <c r="I135" i="2"/>
  <c r="H135" i="2"/>
  <c r="E135" i="2"/>
  <c r="M134" i="2"/>
  <c r="L134" i="2"/>
  <c r="K134" i="2"/>
  <c r="J134" i="2"/>
  <c r="I134" i="2"/>
  <c r="G134" i="2"/>
  <c r="H134" i="2" s="1"/>
  <c r="F134" i="2"/>
  <c r="D134" i="2"/>
  <c r="C134" i="2"/>
  <c r="E134" i="2" s="1"/>
  <c r="N133" i="2"/>
  <c r="O133" i="2" s="1"/>
  <c r="L133" i="2"/>
  <c r="K133" i="2"/>
  <c r="I133" i="2"/>
  <c r="E133" i="2"/>
  <c r="L132" i="2"/>
  <c r="N132" i="2" s="1"/>
  <c r="I132" i="2"/>
  <c r="K132" i="2" s="1"/>
  <c r="H132" i="2"/>
  <c r="N131" i="2"/>
  <c r="L131" i="2"/>
  <c r="K131" i="2"/>
  <c r="I131" i="2"/>
  <c r="E131" i="2"/>
  <c r="N130" i="2"/>
  <c r="L130" i="2"/>
  <c r="K130" i="2"/>
  <c r="I130" i="2"/>
  <c r="E130" i="2"/>
  <c r="N129" i="2"/>
  <c r="O129" i="2" s="1"/>
  <c r="L129" i="2"/>
  <c r="K129" i="2"/>
  <c r="I129" i="2"/>
  <c r="E129" i="2"/>
  <c r="N128" i="2"/>
  <c r="O128" i="2" s="1"/>
  <c r="L128" i="2"/>
  <c r="K128" i="2"/>
  <c r="I128" i="2"/>
  <c r="E128" i="2"/>
  <c r="L127" i="2"/>
  <c r="I127" i="2"/>
  <c r="K127" i="2" s="1"/>
  <c r="N126" i="2"/>
  <c r="O126" i="2" s="1"/>
  <c r="L126" i="2"/>
  <c r="K126" i="2"/>
  <c r="I126" i="2"/>
  <c r="E126" i="2"/>
  <c r="N125" i="2"/>
  <c r="O125" i="2" s="1"/>
  <c r="L125" i="2"/>
  <c r="K125" i="2"/>
  <c r="I125" i="2"/>
  <c r="E125" i="2"/>
  <c r="N124" i="2"/>
  <c r="L124" i="2"/>
  <c r="K124" i="2"/>
  <c r="I124" i="2"/>
  <c r="H124" i="2"/>
  <c r="E124" i="2"/>
  <c r="M123" i="2"/>
  <c r="J123" i="2"/>
  <c r="I123" i="2"/>
  <c r="G123" i="2"/>
  <c r="F123" i="2"/>
  <c r="D123" i="2"/>
  <c r="C123" i="2"/>
  <c r="E123" i="2" s="1"/>
  <c r="N122" i="2"/>
  <c r="L122" i="2"/>
  <c r="K122" i="2"/>
  <c r="I122" i="2"/>
  <c r="E122" i="2"/>
  <c r="E119" i="2" s="1"/>
  <c r="N121" i="2"/>
  <c r="L121" i="2"/>
  <c r="K121" i="2"/>
  <c r="I121" i="2"/>
  <c r="E121" i="2"/>
  <c r="N120" i="2"/>
  <c r="L120" i="2"/>
  <c r="K120" i="2"/>
  <c r="K119" i="2" s="1"/>
  <c r="I120" i="2"/>
  <c r="H120" i="2"/>
  <c r="E120" i="2"/>
  <c r="M119" i="2"/>
  <c r="L119" i="2"/>
  <c r="J119" i="2"/>
  <c r="I119" i="2"/>
  <c r="G119" i="2"/>
  <c r="F119" i="2"/>
  <c r="D119" i="2"/>
  <c r="C119" i="2"/>
  <c r="O118" i="2"/>
  <c r="L118" i="2"/>
  <c r="N118" i="2" s="1"/>
  <c r="I118" i="2"/>
  <c r="K118" i="2" s="1"/>
  <c r="H118" i="2"/>
  <c r="E118" i="2"/>
  <c r="N117" i="2"/>
  <c r="O117" i="2" s="1"/>
  <c r="L117" i="2"/>
  <c r="K117" i="2"/>
  <c r="I117" i="2"/>
  <c r="H117" i="2"/>
  <c r="E117" i="2"/>
  <c r="L116" i="2"/>
  <c r="I116" i="2"/>
  <c r="K116" i="2" s="1"/>
  <c r="H116" i="2"/>
  <c r="E116" i="2"/>
  <c r="N115" i="2"/>
  <c r="L115" i="2"/>
  <c r="K115" i="2"/>
  <c r="I115" i="2"/>
  <c r="H115" i="2"/>
  <c r="E115" i="2"/>
  <c r="M114" i="2"/>
  <c r="K114" i="2"/>
  <c r="J114" i="2"/>
  <c r="I114" i="2"/>
  <c r="G114" i="2"/>
  <c r="H114" i="2" s="1"/>
  <c r="F114" i="2"/>
  <c r="E114" i="2"/>
  <c r="D114" i="2"/>
  <c r="C114" i="2"/>
  <c r="N113" i="2"/>
  <c r="O113" i="2" s="1"/>
  <c r="L113" i="2"/>
  <c r="K113" i="2"/>
  <c r="I113" i="2"/>
  <c r="E113" i="2"/>
  <c r="N112" i="2"/>
  <c r="O112" i="2" s="1"/>
  <c r="L112" i="2"/>
  <c r="K112" i="2"/>
  <c r="I112" i="2"/>
  <c r="E112" i="2"/>
  <c r="N111" i="2"/>
  <c r="L111" i="2"/>
  <c r="K111" i="2"/>
  <c r="I111" i="2"/>
  <c r="E111" i="2"/>
  <c r="L110" i="2"/>
  <c r="N110" i="2" s="1"/>
  <c r="I110" i="2"/>
  <c r="K110" i="2" s="1"/>
  <c r="N109" i="2"/>
  <c r="O109" i="2" s="1"/>
  <c r="L109" i="2"/>
  <c r="K109" i="2"/>
  <c r="I109" i="2"/>
  <c r="E109" i="2"/>
  <c r="N108" i="2"/>
  <c r="L108" i="2"/>
  <c r="K108" i="2"/>
  <c r="I108" i="2"/>
  <c r="L107" i="2"/>
  <c r="N107" i="2" s="1"/>
  <c r="I107" i="2"/>
  <c r="K107" i="2" s="1"/>
  <c r="O107" i="2" s="1"/>
  <c r="E107" i="2"/>
  <c r="L106" i="2"/>
  <c r="N106" i="2" s="1"/>
  <c r="I106" i="2"/>
  <c r="K106" i="2" s="1"/>
  <c r="O106" i="2" s="1"/>
  <c r="E106" i="2"/>
  <c r="L105" i="2"/>
  <c r="N105" i="2" s="1"/>
  <c r="I105" i="2"/>
  <c r="K105" i="2" s="1"/>
  <c r="O105" i="2" s="1"/>
  <c r="E105" i="2"/>
  <c r="L104" i="2"/>
  <c r="I104" i="2"/>
  <c r="K104" i="2" s="1"/>
  <c r="E104" i="2"/>
  <c r="M103" i="2"/>
  <c r="K103" i="2"/>
  <c r="J103" i="2"/>
  <c r="G103" i="2"/>
  <c r="F103" i="2"/>
  <c r="D103" i="2"/>
  <c r="E103" i="2" s="1"/>
  <c r="C103" i="2"/>
  <c r="L102" i="2"/>
  <c r="N102" i="2" s="1"/>
  <c r="I102" i="2"/>
  <c r="H102" i="2"/>
  <c r="E102" i="2"/>
  <c r="N101" i="2"/>
  <c r="M101" i="2"/>
  <c r="J101" i="2"/>
  <c r="H101" i="2"/>
  <c r="G101" i="2"/>
  <c r="F101" i="2"/>
  <c r="D101" i="2"/>
  <c r="E101" i="2" s="1"/>
  <c r="C101" i="2"/>
  <c r="L100" i="2"/>
  <c r="N100" i="2" s="1"/>
  <c r="O100" i="2" s="1"/>
  <c r="I100" i="2"/>
  <c r="K100" i="2" s="1"/>
  <c r="E100" i="2"/>
  <c r="L99" i="2"/>
  <c r="N99" i="2" s="1"/>
  <c r="O99" i="2" s="1"/>
  <c r="I99" i="2"/>
  <c r="K99" i="2" s="1"/>
  <c r="H99" i="2"/>
  <c r="L98" i="2"/>
  <c r="N98" i="2" s="1"/>
  <c r="O98" i="2" s="1"/>
  <c r="I98" i="2"/>
  <c r="K98" i="2" s="1"/>
  <c r="N97" i="2"/>
  <c r="O97" i="2" s="1"/>
  <c r="L97" i="2"/>
  <c r="K97" i="2"/>
  <c r="I97" i="2"/>
  <c r="O96" i="2"/>
  <c r="L96" i="2"/>
  <c r="N96" i="2" s="1"/>
  <c r="I96" i="2"/>
  <c r="K96" i="2" s="1"/>
  <c r="N95" i="2"/>
  <c r="O95" i="2" s="1"/>
  <c r="L95" i="2"/>
  <c r="K95" i="2"/>
  <c r="I95" i="2"/>
  <c r="H95" i="2"/>
  <c r="E95" i="2"/>
  <c r="L94" i="2"/>
  <c r="N94" i="2" s="1"/>
  <c r="O94" i="2" s="1"/>
  <c r="I94" i="2"/>
  <c r="K94" i="2" s="1"/>
  <c r="H94" i="2"/>
  <c r="L93" i="2"/>
  <c r="N93" i="2" s="1"/>
  <c r="O93" i="2" s="1"/>
  <c r="I93" i="2"/>
  <c r="K93" i="2" s="1"/>
  <c r="H93" i="2"/>
  <c r="E93" i="2"/>
  <c r="L92" i="2"/>
  <c r="N92" i="2" s="1"/>
  <c r="I92" i="2"/>
  <c r="K92" i="2" s="1"/>
  <c r="H92" i="2"/>
  <c r="L91" i="2"/>
  <c r="N91" i="2" s="1"/>
  <c r="O91" i="2" s="1"/>
  <c r="I91" i="2"/>
  <c r="K91" i="2" s="1"/>
  <c r="H91" i="2"/>
  <c r="L90" i="2"/>
  <c r="N90" i="2" s="1"/>
  <c r="O90" i="2" s="1"/>
  <c r="I90" i="2"/>
  <c r="K90" i="2" s="1"/>
  <c r="H90" i="2"/>
  <c r="E90" i="2"/>
  <c r="L89" i="2"/>
  <c r="N89" i="2" s="1"/>
  <c r="I89" i="2"/>
  <c r="K89" i="2" s="1"/>
  <c r="L88" i="2"/>
  <c r="N88" i="2" s="1"/>
  <c r="I88" i="2"/>
  <c r="K88" i="2" s="1"/>
  <c r="N87" i="2"/>
  <c r="L87" i="2"/>
  <c r="K87" i="2"/>
  <c r="I87" i="2"/>
  <c r="H87" i="2"/>
  <c r="E87" i="2"/>
  <c r="N86" i="2"/>
  <c r="L86" i="2"/>
  <c r="K86" i="2"/>
  <c r="I86" i="2"/>
  <c r="H86" i="2"/>
  <c r="E86" i="2"/>
  <c r="N85" i="2"/>
  <c r="L85" i="2"/>
  <c r="K85" i="2"/>
  <c r="I85" i="2"/>
  <c r="H85" i="2"/>
  <c r="E85" i="2"/>
  <c r="O84" i="2"/>
  <c r="L84" i="2"/>
  <c r="N84" i="2" s="1"/>
  <c r="I84" i="2"/>
  <c r="K84" i="2" s="1"/>
  <c r="H84" i="2"/>
  <c r="E84" i="2"/>
  <c r="N83" i="2"/>
  <c r="L83" i="2"/>
  <c r="K83" i="2"/>
  <c r="I83" i="2"/>
  <c r="H83" i="2"/>
  <c r="E83" i="2"/>
  <c r="L82" i="2"/>
  <c r="N82" i="2" s="1"/>
  <c r="O82" i="2" s="1"/>
  <c r="I82" i="2"/>
  <c r="K82" i="2" s="1"/>
  <c r="H82" i="2"/>
  <c r="E82" i="2"/>
  <c r="N81" i="2"/>
  <c r="O81" i="2" s="1"/>
  <c r="I81" i="2"/>
  <c r="K81" i="2" s="1"/>
  <c r="H81" i="2"/>
  <c r="E81" i="2"/>
  <c r="N80" i="2"/>
  <c r="O80" i="2" s="1"/>
  <c r="L80" i="2"/>
  <c r="K80" i="2"/>
  <c r="I80" i="2"/>
  <c r="H80" i="2"/>
  <c r="E80" i="2"/>
  <c r="L79" i="2"/>
  <c r="N79" i="2" s="1"/>
  <c r="I79" i="2"/>
  <c r="K79" i="2" s="1"/>
  <c r="O79" i="2" s="1"/>
  <c r="H79" i="2"/>
  <c r="E79" i="2"/>
  <c r="N78" i="2"/>
  <c r="O78" i="2" s="1"/>
  <c r="L78" i="2"/>
  <c r="K78" i="2"/>
  <c r="I78" i="2"/>
  <c r="H78" i="2"/>
  <c r="E78" i="2"/>
  <c r="N77" i="2"/>
  <c r="L77" i="2"/>
  <c r="K77" i="2"/>
  <c r="I77" i="2"/>
  <c r="E77" i="2"/>
  <c r="L76" i="2"/>
  <c r="N76" i="2" s="1"/>
  <c r="I76" i="2"/>
  <c r="K76" i="2" s="1"/>
  <c r="E76" i="2"/>
  <c r="L75" i="2"/>
  <c r="N75" i="2" s="1"/>
  <c r="O75" i="2" s="1"/>
  <c r="I75" i="2"/>
  <c r="K75" i="2" s="1"/>
  <c r="H75" i="2"/>
  <c r="E75" i="2"/>
  <c r="N74" i="2"/>
  <c r="L74" i="2"/>
  <c r="K74" i="2"/>
  <c r="I74" i="2"/>
  <c r="E74" i="2"/>
  <c r="N73" i="2"/>
  <c r="O73" i="2" s="1"/>
  <c r="L73" i="2"/>
  <c r="K73" i="2"/>
  <c r="I73" i="2"/>
  <c r="E73" i="2"/>
  <c r="N72" i="2"/>
  <c r="O72" i="2" s="1"/>
  <c r="L72" i="2"/>
  <c r="K72" i="2"/>
  <c r="I72" i="2"/>
  <c r="E72" i="2"/>
  <c r="N71" i="2"/>
  <c r="L71" i="2"/>
  <c r="K71" i="2"/>
  <c r="I71" i="2"/>
  <c r="H71" i="2"/>
  <c r="E71" i="2"/>
  <c r="L70" i="2"/>
  <c r="N70" i="2" s="1"/>
  <c r="O70" i="2" s="1"/>
  <c r="I70" i="2"/>
  <c r="K70" i="2" s="1"/>
  <c r="H70" i="2"/>
  <c r="E70" i="2"/>
  <c r="N69" i="2"/>
  <c r="O69" i="2" s="1"/>
  <c r="L69" i="2"/>
  <c r="K69" i="2"/>
  <c r="I69" i="2"/>
  <c r="H69" i="2"/>
  <c r="E69" i="2"/>
  <c r="L68" i="2"/>
  <c r="N68" i="2" s="1"/>
  <c r="I68" i="2"/>
  <c r="K68" i="2" s="1"/>
  <c r="O68" i="2" s="1"/>
  <c r="H68" i="2"/>
  <c r="E68" i="2"/>
  <c r="N67" i="2"/>
  <c r="O67" i="2" s="1"/>
  <c r="L67" i="2"/>
  <c r="K67" i="2"/>
  <c r="I67" i="2"/>
  <c r="H67" i="2"/>
  <c r="N66" i="2"/>
  <c r="O66" i="2" s="1"/>
  <c r="L66" i="2"/>
  <c r="K66" i="2"/>
  <c r="I66" i="2"/>
  <c r="E66" i="2"/>
  <c r="N65" i="2"/>
  <c r="L65" i="2"/>
  <c r="K65" i="2"/>
  <c r="I65" i="2"/>
  <c r="E65" i="2"/>
  <c r="N64" i="2"/>
  <c r="L64" i="2"/>
  <c r="K64" i="2"/>
  <c r="I64" i="2"/>
  <c r="E64" i="2"/>
  <c r="L63" i="2"/>
  <c r="N63" i="2" s="1"/>
  <c r="I63" i="2"/>
  <c r="K63" i="2" s="1"/>
  <c r="L62" i="2"/>
  <c r="N62" i="2" s="1"/>
  <c r="I62" i="2"/>
  <c r="K62" i="2" s="1"/>
  <c r="L61" i="2"/>
  <c r="N61" i="2" s="1"/>
  <c r="I61" i="2"/>
  <c r="N60" i="2"/>
  <c r="L60" i="2"/>
  <c r="K60" i="2"/>
  <c r="I60" i="2"/>
  <c r="E60" i="2"/>
  <c r="N59" i="2"/>
  <c r="L59" i="2"/>
  <c r="K59" i="2"/>
  <c r="I59" i="2"/>
  <c r="E59" i="2"/>
  <c r="M58" i="2"/>
  <c r="J58" i="2"/>
  <c r="H58" i="2"/>
  <c r="G58" i="2"/>
  <c r="F58" i="2"/>
  <c r="D58" i="2"/>
  <c r="E58" i="2" s="1"/>
  <c r="C58" i="2"/>
  <c r="O57" i="2"/>
  <c r="L57" i="2"/>
  <c r="N57" i="2" s="1"/>
  <c r="I57" i="2"/>
  <c r="K57" i="2" s="1"/>
  <c r="H57" i="2"/>
  <c r="O56" i="2"/>
  <c r="L56" i="2"/>
  <c r="N56" i="2" s="1"/>
  <c r="I56" i="2"/>
  <c r="K56" i="2" s="1"/>
  <c r="H56" i="2"/>
  <c r="O55" i="2"/>
  <c r="L55" i="2"/>
  <c r="N55" i="2" s="1"/>
  <c r="I55" i="2"/>
  <c r="K55" i="2" s="1"/>
  <c r="E55" i="2"/>
  <c r="O54" i="2"/>
  <c r="L54" i="2"/>
  <c r="N54" i="2" s="1"/>
  <c r="I54" i="2"/>
  <c r="K54" i="2" s="1"/>
  <c r="H54" i="2"/>
  <c r="E54" i="2"/>
  <c r="N53" i="2"/>
  <c r="L53" i="2"/>
  <c r="K53" i="2"/>
  <c r="I53" i="2"/>
  <c r="H53" i="2"/>
  <c r="E53" i="2"/>
  <c r="L52" i="2"/>
  <c r="N52" i="2" s="1"/>
  <c r="O52" i="2" s="1"/>
  <c r="I52" i="2"/>
  <c r="K52" i="2" s="1"/>
  <c r="H52" i="2"/>
  <c r="E52" i="2"/>
  <c r="N51" i="2"/>
  <c r="O51" i="2" s="1"/>
  <c r="L51" i="2"/>
  <c r="K51" i="2"/>
  <c r="I51" i="2"/>
  <c r="H51" i="2"/>
  <c r="E51" i="2"/>
  <c r="L50" i="2"/>
  <c r="N50" i="2" s="1"/>
  <c r="I50" i="2"/>
  <c r="K50" i="2" s="1"/>
  <c r="O50" i="2" s="1"/>
  <c r="H50" i="2"/>
  <c r="E50" i="2"/>
  <c r="N49" i="2"/>
  <c r="O49" i="2" s="1"/>
  <c r="L49" i="2"/>
  <c r="K49" i="2"/>
  <c r="I49" i="2"/>
  <c r="H49" i="2"/>
  <c r="E49" i="2"/>
  <c r="L48" i="2"/>
  <c r="N48" i="2" s="1"/>
  <c r="O48" i="2" s="1"/>
  <c r="I48" i="2"/>
  <c r="K48" i="2" s="1"/>
  <c r="H48" i="2"/>
  <c r="E48" i="2"/>
  <c r="N47" i="2"/>
  <c r="L47" i="2"/>
  <c r="K47" i="2"/>
  <c r="I47" i="2"/>
  <c r="H47" i="2"/>
  <c r="E47" i="2"/>
  <c r="O46" i="2"/>
  <c r="L46" i="2"/>
  <c r="N46" i="2" s="1"/>
  <c r="I46" i="2"/>
  <c r="K46" i="2" s="1"/>
  <c r="H46" i="2"/>
  <c r="E46" i="2"/>
  <c r="N45" i="2"/>
  <c r="L45" i="2"/>
  <c r="K45" i="2"/>
  <c r="I45" i="2"/>
  <c r="H45" i="2"/>
  <c r="N44" i="2"/>
  <c r="L44" i="2"/>
  <c r="I44" i="2"/>
  <c r="K44" i="2" s="1"/>
  <c r="O44" i="2" s="1"/>
  <c r="H44" i="2"/>
  <c r="N43" i="2"/>
  <c r="O43" i="2" s="1"/>
  <c r="L43" i="2"/>
  <c r="K43" i="2"/>
  <c r="I43" i="2"/>
  <c r="H43" i="2"/>
  <c r="N42" i="2"/>
  <c r="O42" i="2" s="1"/>
  <c r="L42" i="2"/>
  <c r="K42" i="2"/>
  <c r="I42" i="2"/>
  <c r="H42" i="2"/>
  <c r="L41" i="2"/>
  <c r="N41" i="2" s="1"/>
  <c r="I41" i="2"/>
  <c r="K41" i="2" s="1"/>
  <c r="H41" i="2"/>
  <c r="L40" i="2"/>
  <c r="N40" i="2" s="1"/>
  <c r="O40" i="2" s="1"/>
  <c r="I40" i="2"/>
  <c r="K40" i="2" s="1"/>
  <c r="H40" i="2"/>
  <c r="E40" i="2"/>
  <c r="N39" i="2"/>
  <c r="O39" i="2" s="1"/>
  <c r="L39" i="2"/>
  <c r="K39" i="2"/>
  <c r="I39" i="2"/>
  <c r="H39" i="2"/>
  <c r="N38" i="2"/>
  <c r="O38" i="2" s="1"/>
  <c r="L38" i="2"/>
  <c r="K38" i="2"/>
  <c r="I38" i="2"/>
  <c r="H38" i="2"/>
  <c r="N37" i="2"/>
  <c r="O37" i="2" s="1"/>
  <c r="L37" i="2"/>
  <c r="K37" i="2"/>
  <c r="I37" i="2"/>
  <c r="H37" i="2"/>
  <c r="N36" i="2"/>
  <c r="O36" i="2" s="1"/>
  <c r="L36" i="2"/>
  <c r="K36" i="2"/>
  <c r="I36" i="2"/>
  <c r="H36" i="2"/>
  <c r="E36" i="2"/>
  <c r="L35" i="2"/>
  <c r="N35" i="2" s="1"/>
  <c r="I35" i="2"/>
  <c r="K35" i="2" s="1"/>
  <c r="H35" i="2"/>
  <c r="E35" i="2"/>
  <c r="N34" i="2"/>
  <c r="O34" i="2" s="1"/>
  <c r="L34" i="2"/>
  <c r="K34" i="2"/>
  <c r="I34" i="2"/>
  <c r="H34" i="2"/>
  <c r="E34" i="2"/>
  <c r="N33" i="2"/>
  <c r="L33" i="2"/>
  <c r="K33" i="2"/>
  <c r="I33" i="2"/>
  <c r="N32" i="2"/>
  <c r="L32" i="2"/>
  <c r="K32" i="2"/>
  <c r="I32" i="2"/>
  <c r="L31" i="2"/>
  <c r="N31" i="2" s="1"/>
  <c r="I31" i="2"/>
  <c r="K31" i="2" s="1"/>
  <c r="E31" i="2"/>
  <c r="L30" i="2"/>
  <c r="N30" i="2" s="1"/>
  <c r="O30" i="2" s="1"/>
  <c r="I30" i="2"/>
  <c r="K30" i="2" s="1"/>
  <c r="H30" i="2"/>
  <c r="E30" i="2"/>
  <c r="N29" i="2"/>
  <c r="O29" i="2" s="1"/>
  <c r="L29" i="2"/>
  <c r="K29" i="2"/>
  <c r="I29" i="2"/>
  <c r="E29" i="2"/>
  <c r="N28" i="2"/>
  <c r="O28" i="2" s="1"/>
  <c r="L28" i="2"/>
  <c r="K28" i="2"/>
  <c r="I28" i="2"/>
  <c r="H28" i="2"/>
  <c r="E28" i="2"/>
  <c r="L27" i="2"/>
  <c r="N27" i="2" s="1"/>
  <c r="I27" i="2"/>
  <c r="K27" i="2" s="1"/>
  <c r="H27" i="2"/>
  <c r="E27" i="2"/>
  <c r="M26" i="2"/>
  <c r="J26" i="2"/>
  <c r="G26" i="2"/>
  <c r="F26" i="2"/>
  <c r="H26" i="2" s="1"/>
  <c r="D26" i="2"/>
  <c r="E26" i="2" s="1"/>
  <c r="C26" i="2"/>
  <c r="L25" i="2"/>
  <c r="N25" i="2" s="1"/>
  <c r="I25" i="2"/>
  <c r="K25" i="2" s="1"/>
  <c r="H25" i="2"/>
  <c r="E25" i="2"/>
  <c r="N24" i="2"/>
  <c r="O24" i="2" s="1"/>
  <c r="L24" i="2"/>
  <c r="K24" i="2"/>
  <c r="I24" i="2"/>
  <c r="H24" i="2"/>
  <c r="N23" i="2"/>
  <c r="O23" i="2" s="1"/>
  <c r="L23" i="2"/>
  <c r="K23" i="2"/>
  <c r="I23" i="2"/>
  <c r="H23" i="2"/>
  <c r="E23" i="2"/>
  <c r="L22" i="2"/>
  <c r="N22" i="2" s="1"/>
  <c r="I22" i="2"/>
  <c r="K22" i="2" s="1"/>
  <c r="H22" i="2"/>
  <c r="E22" i="2"/>
  <c r="M21" i="2"/>
  <c r="L21" i="2"/>
  <c r="J21" i="2"/>
  <c r="G21" i="2"/>
  <c r="F21" i="2"/>
  <c r="H21" i="2" s="1"/>
  <c r="D21" i="2"/>
  <c r="E21" i="2" s="1"/>
  <c r="C21" i="2"/>
  <c r="L20" i="2"/>
  <c r="N20" i="2" s="1"/>
  <c r="I20" i="2"/>
  <c r="K20" i="2" s="1"/>
  <c r="K19" i="2" s="1"/>
  <c r="H20" i="2"/>
  <c r="E20" i="2"/>
  <c r="E19" i="2" s="1"/>
  <c r="M19" i="2"/>
  <c r="L19" i="2"/>
  <c r="J19" i="2"/>
  <c r="H19" i="2"/>
  <c r="G19" i="2"/>
  <c r="F19" i="2"/>
  <c r="D19" i="2"/>
  <c r="C19" i="2"/>
  <c r="L18" i="2"/>
  <c r="N18" i="2" s="1"/>
  <c r="I18" i="2"/>
  <c r="K18" i="2" s="1"/>
  <c r="H18" i="2"/>
  <c r="E18" i="2"/>
  <c r="N17" i="2"/>
  <c r="O17" i="2" s="1"/>
  <c r="L17" i="2"/>
  <c r="K17" i="2"/>
  <c r="I17" i="2"/>
  <c r="H17" i="2"/>
  <c r="E17" i="2"/>
  <c r="L16" i="2"/>
  <c r="N16" i="2" s="1"/>
  <c r="I16" i="2"/>
  <c r="K16" i="2" s="1"/>
  <c r="H16" i="2"/>
  <c r="L15" i="2"/>
  <c r="N15" i="2" s="1"/>
  <c r="O15" i="2" s="1"/>
  <c r="I15" i="2"/>
  <c r="K15" i="2" s="1"/>
  <c r="E15" i="2"/>
  <c r="L14" i="2"/>
  <c r="N14" i="2" s="1"/>
  <c r="I14" i="2"/>
  <c r="K14" i="2" s="1"/>
  <c r="E14" i="2"/>
  <c r="L13" i="2"/>
  <c r="L10" i="2" s="1"/>
  <c r="I13" i="2"/>
  <c r="K13" i="2" s="1"/>
  <c r="H13" i="2"/>
  <c r="E13" i="2"/>
  <c r="N12" i="2"/>
  <c r="O12" i="2" s="1"/>
  <c r="L12" i="2"/>
  <c r="K12" i="2"/>
  <c r="I12" i="2"/>
  <c r="E12" i="2"/>
  <c r="N11" i="2"/>
  <c r="O11" i="2" s="1"/>
  <c r="L11" i="2"/>
  <c r="K11" i="2"/>
  <c r="I11" i="2"/>
  <c r="H11" i="2"/>
  <c r="E11" i="2"/>
  <c r="M10" i="2"/>
  <c r="M146" i="2" s="1"/>
  <c r="M149" i="2" s="1"/>
  <c r="J10" i="2"/>
  <c r="G10" i="2"/>
  <c r="F10" i="2"/>
  <c r="D10" i="2"/>
  <c r="C10" i="2"/>
  <c r="F146" i="2" l="1"/>
  <c r="F149" i="2" s="1"/>
  <c r="G146" i="2"/>
  <c r="G149" i="2" s="1"/>
  <c r="N142" i="2"/>
  <c r="E142" i="2"/>
  <c r="O132" i="2"/>
  <c r="K123" i="2"/>
  <c r="C146" i="2"/>
  <c r="C149" i="2" s="1"/>
  <c r="H123" i="2"/>
  <c r="N21" i="2"/>
  <c r="O22" i="2"/>
  <c r="K26" i="2"/>
  <c r="K10" i="2"/>
  <c r="O14" i="2"/>
  <c r="O18" i="2"/>
  <c r="N19" i="2"/>
  <c r="O19" i="2" s="1"/>
  <c r="O20" i="2"/>
  <c r="O27" i="2"/>
  <c r="N26" i="2"/>
  <c r="O26" i="2" s="1"/>
  <c r="O35" i="2"/>
  <c r="O41" i="2"/>
  <c r="O16" i="2"/>
  <c r="K21" i="2"/>
  <c r="O25" i="2"/>
  <c r="O31" i="2"/>
  <c r="E10" i="2"/>
  <c r="I10" i="2"/>
  <c r="L26" i="2"/>
  <c r="O47" i="2"/>
  <c r="O59" i="2"/>
  <c r="O64" i="2"/>
  <c r="O74" i="2"/>
  <c r="O87" i="2"/>
  <c r="L101" i="2"/>
  <c r="I103" i="2"/>
  <c r="O108" i="2"/>
  <c r="O111" i="2"/>
  <c r="O122" i="2"/>
  <c r="O124" i="2"/>
  <c r="N123" i="2"/>
  <c r="N127" i="2"/>
  <c r="L123" i="2"/>
  <c r="O131" i="2"/>
  <c r="O136" i="2"/>
  <c r="N141" i="2"/>
  <c r="L140" i="2"/>
  <c r="J146" i="2"/>
  <c r="J149" i="2" s="1"/>
  <c r="N10" i="2"/>
  <c r="O10" i="2" s="1"/>
  <c r="N13" i="2"/>
  <c r="O13" i="2" s="1"/>
  <c r="I19" i="2"/>
  <c r="I21" i="2"/>
  <c r="I26" i="2"/>
  <c r="O45" i="2"/>
  <c r="O53" i="2"/>
  <c r="L58" i="2"/>
  <c r="O60" i="2"/>
  <c r="O65" i="2"/>
  <c r="O71" i="2"/>
  <c r="O83" i="2"/>
  <c r="K102" i="2"/>
  <c r="K101" i="2" s="1"/>
  <c r="O101" i="2" s="1"/>
  <c r="I101" i="2"/>
  <c r="N138" i="2"/>
  <c r="O138" i="2" s="1"/>
  <c r="H146" i="2"/>
  <c r="K58" i="2"/>
  <c r="K61" i="2"/>
  <c r="I58" i="2"/>
  <c r="O115" i="2"/>
  <c r="N116" i="2"/>
  <c r="O116" i="2" s="1"/>
  <c r="L114" i="2"/>
  <c r="O120" i="2"/>
  <c r="N119" i="2"/>
  <c r="O119" i="2" s="1"/>
  <c r="H10" i="2"/>
  <c r="N58" i="2"/>
  <c r="N104" i="2"/>
  <c r="L103" i="2"/>
  <c r="O121" i="2"/>
  <c r="O130" i="2"/>
  <c r="O135" i="2"/>
  <c r="N134" i="2"/>
  <c r="O134" i="2" s="1"/>
  <c r="D146" i="2"/>
  <c r="O123" i="2" l="1"/>
  <c r="E146" i="2"/>
  <c r="D149" i="2"/>
  <c r="K146" i="2"/>
  <c r="K149" i="2" s="1"/>
  <c r="N114" i="2"/>
  <c r="O114" i="2" s="1"/>
  <c r="N140" i="2"/>
  <c r="O141" i="2"/>
  <c r="N103" i="2"/>
  <c r="O103" i="2" s="1"/>
  <c r="O104" i="2"/>
  <c r="O102" i="2"/>
  <c r="O58" i="2"/>
  <c r="O21" i="2"/>
  <c r="O140" i="2" l="1"/>
  <c r="N146" i="2"/>
  <c r="N149" i="2" l="1"/>
  <c r="O146" i="2"/>
  <c r="J235" i="1" l="1"/>
  <c r="I235" i="1"/>
  <c r="H235" i="1"/>
  <c r="G235" i="1"/>
  <c r="D235" i="1" s="1"/>
  <c r="F235" i="1"/>
  <c r="E235" i="1" s="1"/>
  <c r="C235" i="1"/>
  <c r="J234" i="1"/>
  <c r="I234" i="1"/>
  <c r="H234" i="1"/>
  <c r="G234" i="1"/>
  <c r="F234" i="1"/>
  <c r="C234" i="1"/>
  <c r="J233" i="1"/>
  <c r="I233" i="1"/>
  <c r="H233" i="1"/>
  <c r="G233" i="1"/>
  <c r="F233" i="1"/>
  <c r="C233" i="1"/>
  <c r="H232" i="1"/>
  <c r="J231" i="1"/>
  <c r="I231" i="1"/>
  <c r="H231" i="1"/>
  <c r="D231" i="1" s="1"/>
  <c r="G231" i="1"/>
  <c r="E231" i="1"/>
  <c r="C231" i="1"/>
  <c r="J230" i="1"/>
  <c r="I230" i="1"/>
  <c r="H230" i="1"/>
  <c r="G230" i="1"/>
  <c r="F230" i="1"/>
  <c r="C230" i="1"/>
  <c r="J229" i="1"/>
  <c r="I229" i="1"/>
  <c r="H229" i="1"/>
  <c r="G229" i="1"/>
  <c r="F229" i="1"/>
  <c r="C229" i="1"/>
  <c r="J228" i="1"/>
  <c r="M228" i="1" s="1"/>
  <c r="I228" i="1"/>
  <c r="H228" i="1"/>
  <c r="G228" i="1"/>
  <c r="F228" i="1"/>
  <c r="E228" i="1" s="1"/>
  <c r="K228" i="1" s="1"/>
  <c r="C228" i="1"/>
  <c r="J227" i="1"/>
  <c r="I227" i="1"/>
  <c r="H227" i="1"/>
  <c r="G227" i="1"/>
  <c r="F227" i="1"/>
  <c r="C227" i="1"/>
  <c r="J226" i="1"/>
  <c r="I226" i="1"/>
  <c r="H226" i="1"/>
  <c r="G226" i="1"/>
  <c r="F226" i="1"/>
  <c r="E226" i="1" s="1"/>
  <c r="K226" i="1" s="1"/>
  <c r="C226" i="1"/>
  <c r="M226" i="1" s="1"/>
  <c r="J225" i="1"/>
  <c r="I225" i="1"/>
  <c r="H225" i="1"/>
  <c r="G225" i="1"/>
  <c r="F225" i="1"/>
  <c r="E225" i="1"/>
  <c r="C225" i="1"/>
  <c r="J224" i="1"/>
  <c r="M224" i="1" s="1"/>
  <c r="I224" i="1"/>
  <c r="H224" i="1"/>
  <c r="G224" i="1"/>
  <c r="F224" i="1"/>
  <c r="C224" i="1"/>
  <c r="J223" i="1"/>
  <c r="I223" i="1"/>
  <c r="H223" i="1"/>
  <c r="G223" i="1"/>
  <c r="F223" i="1"/>
  <c r="E223" i="1" s="1"/>
  <c r="C223" i="1"/>
  <c r="M223" i="1" s="1"/>
  <c r="J222" i="1"/>
  <c r="M222" i="1" s="1"/>
  <c r="I222" i="1"/>
  <c r="H222" i="1"/>
  <c r="G222" i="1"/>
  <c r="F222" i="1"/>
  <c r="E222" i="1" s="1"/>
  <c r="K222" i="1" s="1"/>
  <c r="C222" i="1"/>
  <c r="J221" i="1"/>
  <c r="I221" i="1"/>
  <c r="H221" i="1"/>
  <c r="G221" i="1"/>
  <c r="F221" i="1"/>
  <c r="E221" i="1" s="1"/>
  <c r="C221" i="1"/>
  <c r="J220" i="1"/>
  <c r="I220" i="1"/>
  <c r="H220" i="1"/>
  <c r="G220" i="1"/>
  <c r="F220" i="1"/>
  <c r="E220" i="1"/>
  <c r="C220" i="1"/>
  <c r="J219" i="1"/>
  <c r="I219" i="1"/>
  <c r="H219" i="1"/>
  <c r="G219" i="1"/>
  <c r="F219" i="1"/>
  <c r="E219" i="1" s="1"/>
  <c r="C219" i="1"/>
  <c r="E214" i="1"/>
  <c r="D214" i="1"/>
  <c r="D212" i="1" s="1"/>
  <c r="M213" i="1"/>
  <c r="L213" i="1"/>
  <c r="E213" i="1"/>
  <c r="E212" i="1" s="1"/>
  <c r="D213" i="1"/>
  <c r="J212" i="1"/>
  <c r="M212" i="1" s="1"/>
  <c r="I212" i="1"/>
  <c r="H212" i="1"/>
  <c r="G212" i="1"/>
  <c r="G215" i="1" s="1"/>
  <c r="F212" i="1"/>
  <c r="F215" i="1" s="1"/>
  <c r="C212" i="1"/>
  <c r="E211" i="1"/>
  <c r="D211" i="1"/>
  <c r="M210" i="1"/>
  <c r="E210" i="1"/>
  <c r="D210" i="1"/>
  <c r="M209" i="1"/>
  <c r="E209" i="1"/>
  <c r="D209" i="1"/>
  <c r="M208" i="1"/>
  <c r="K208" i="1"/>
  <c r="E208" i="1"/>
  <c r="D208" i="1"/>
  <c r="L208" i="1" s="1"/>
  <c r="M207" i="1"/>
  <c r="E207" i="1"/>
  <c r="K207" i="1" s="1"/>
  <c r="D207" i="1"/>
  <c r="L207" i="1" s="1"/>
  <c r="M206" i="1"/>
  <c r="E206" i="1"/>
  <c r="D206" i="1"/>
  <c r="L206" i="1" s="1"/>
  <c r="M205" i="1"/>
  <c r="E205" i="1"/>
  <c r="D205" i="1"/>
  <c r="L205" i="1" s="1"/>
  <c r="M204" i="1"/>
  <c r="K204" i="1"/>
  <c r="E204" i="1"/>
  <c r="D204" i="1"/>
  <c r="L204" i="1" s="1"/>
  <c r="M203" i="1"/>
  <c r="L203" i="1"/>
  <c r="E203" i="1"/>
  <c r="K203" i="1" s="1"/>
  <c r="D203" i="1"/>
  <c r="J202" i="1"/>
  <c r="I202" i="1"/>
  <c r="H202" i="1"/>
  <c r="H215" i="1" s="1"/>
  <c r="G202" i="1"/>
  <c r="F202" i="1"/>
  <c r="C202" i="1"/>
  <c r="C215" i="1" s="1"/>
  <c r="K198" i="1"/>
  <c r="E198" i="1"/>
  <c r="D198" i="1"/>
  <c r="L198" i="1" s="1"/>
  <c r="M197" i="1"/>
  <c r="L197" i="1"/>
  <c r="E197" i="1"/>
  <c r="K197" i="1" s="1"/>
  <c r="D197" i="1"/>
  <c r="J196" i="1"/>
  <c r="I196" i="1"/>
  <c r="H196" i="1"/>
  <c r="G196" i="1"/>
  <c r="G199" i="1" s="1"/>
  <c r="F196" i="1"/>
  <c r="E196" i="1"/>
  <c r="K196" i="1" s="1"/>
  <c r="C196" i="1"/>
  <c r="C199" i="1" s="1"/>
  <c r="E195" i="1"/>
  <c r="D195" i="1"/>
  <c r="E194" i="1"/>
  <c r="D194" i="1"/>
  <c r="E193" i="1"/>
  <c r="D193" i="1"/>
  <c r="E192" i="1"/>
  <c r="D192" i="1"/>
  <c r="M191" i="1"/>
  <c r="L191" i="1"/>
  <c r="E191" i="1"/>
  <c r="K191" i="1" s="1"/>
  <c r="D191" i="1"/>
  <c r="M190" i="1"/>
  <c r="K190" i="1"/>
  <c r="E190" i="1"/>
  <c r="D190" i="1"/>
  <c r="L190" i="1" s="1"/>
  <c r="M189" i="1"/>
  <c r="E189" i="1"/>
  <c r="K189" i="1" s="1"/>
  <c r="D189" i="1"/>
  <c r="L189" i="1" s="1"/>
  <c r="M188" i="1"/>
  <c r="E188" i="1"/>
  <c r="D188" i="1"/>
  <c r="M187" i="1"/>
  <c r="K187" i="1"/>
  <c r="E187" i="1"/>
  <c r="D187" i="1"/>
  <c r="L187" i="1" s="1"/>
  <c r="M186" i="1"/>
  <c r="E186" i="1"/>
  <c r="K186" i="1" s="1"/>
  <c r="D186" i="1"/>
  <c r="L186" i="1" s="1"/>
  <c r="J185" i="1"/>
  <c r="I185" i="1"/>
  <c r="H185" i="1"/>
  <c r="G185" i="1"/>
  <c r="F185" i="1"/>
  <c r="C185" i="1"/>
  <c r="M185" i="1" s="1"/>
  <c r="G182" i="1"/>
  <c r="E181" i="1"/>
  <c r="D181" i="1"/>
  <c r="D179" i="1" s="1"/>
  <c r="M180" i="1"/>
  <c r="L180" i="1"/>
  <c r="E180" i="1"/>
  <c r="K180" i="1" s="1"/>
  <c r="D180" i="1"/>
  <c r="J179" i="1"/>
  <c r="M179" i="1" s="1"/>
  <c r="I179" i="1"/>
  <c r="H179" i="1"/>
  <c r="H182" i="1" s="1"/>
  <c r="G179" i="1"/>
  <c r="F179" i="1"/>
  <c r="F182" i="1" s="1"/>
  <c r="C179" i="1"/>
  <c r="C182" i="1" s="1"/>
  <c r="E178" i="1"/>
  <c r="D178" i="1"/>
  <c r="E177" i="1"/>
  <c r="K177" i="1" s="1"/>
  <c r="D177" i="1"/>
  <c r="L177" i="1" s="1"/>
  <c r="E176" i="1"/>
  <c r="K176" i="1" s="1"/>
  <c r="D176" i="1"/>
  <c r="L176" i="1" s="1"/>
  <c r="E175" i="1"/>
  <c r="K175" i="1" s="1"/>
  <c r="D175" i="1"/>
  <c r="L175" i="1" s="1"/>
  <c r="M174" i="1"/>
  <c r="E174" i="1"/>
  <c r="K174" i="1" s="1"/>
  <c r="D174" i="1"/>
  <c r="L174" i="1" s="1"/>
  <c r="M173" i="1"/>
  <c r="E173" i="1"/>
  <c r="K173" i="1" s="1"/>
  <c r="D173" i="1"/>
  <c r="L173" i="1" s="1"/>
  <c r="M172" i="1"/>
  <c r="E172" i="1"/>
  <c r="D172" i="1"/>
  <c r="L172" i="1" s="1"/>
  <c r="E171" i="1"/>
  <c r="D171" i="1"/>
  <c r="M170" i="1"/>
  <c r="E170" i="1"/>
  <c r="K170" i="1" s="1"/>
  <c r="D170" i="1"/>
  <c r="L170" i="1" s="1"/>
  <c r="M169" i="1"/>
  <c r="L169" i="1"/>
  <c r="E169" i="1"/>
  <c r="K169" i="1" s="1"/>
  <c r="D169" i="1"/>
  <c r="J168" i="1"/>
  <c r="I168" i="1"/>
  <c r="H168" i="1"/>
  <c r="G168" i="1"/>
  <c r="F168" i="1"/>
  <c r="C168" i="1"/>
  <c r="M168" i="1" s="1"/>
  <c r="F165" i="1"/>
  <c r="E164" i="1"/>
  <c r="E163" i="1"/>
  <c r="D163" i="1"/>
  <c r="L163" i="1" s="1"/>
  <c r="M162" i="1"/>
  <c r="K162" i="1"/>
  <c r="E162" i="1"/>
  <c r="D162" i="1"/>
  <c r="L162" i="1" s="1"/>
  <c r="L161" i="1"/>
  <c r="J161" i="1"/>
  <c r="I161" i="1"/>
  <c r="H161" i="1"/>
  <c r="G161" i="1"/>
  <c r="G165" i="1" s="1"/>
  <c r="F161" i="1"/>
  <c r="D161" i="1"/>
  <c r="C161" i="1"/>
  <c r="E160" i="1"/>
  <c r="D160" i="1"/>
  <c r="E159" i="1"/>
  <c r="D159" i="1"/>
  <c r="E158" i="1"/>
  <c r="D158" i="1"/>
  <c r="E157" i="1"/>
  <c r="D157" i="1"/>
  <c r="M156" i="1"/>
  <c r="K156" i="1"/>
  <c r="E156" i="1"/>
  <c r="D156" i="1"/>
  <c r="L156" i="1" s="1"/>
  <c r="M155" i="1"/>
  <c r="L155" i="1"/>
  <c r="E155" i="1"/>
  <c r="K155" i="1" s="1"/>
  <c r="D155" i="1"/>
  <c r="M154" i="1"/>
  <c r="E154" i="1"/>
  <c r="D154" i="1"/>
  <c r="M153" i="1"/>
  <c r="E153" i="1"/>
  <c r="K153" i="1" s="1"/>
  <c r="D153" i="1"/>
  <c r="L153" i="1" s="1"/>
  <c r="M152" i="1"/>
  <c r="E152" i="1"/>
  <c r="K152" i="1" s="1"/>
  <c r="D152" i="1"/>
  <c r="L152" i="1" s="1"/>
  <c r="M151" i="1"/>
  <c r="K151" i="1"/>
  <c r="E151" i="1"/>
  <c r="D151" i="1"/>
  <c r="L151" i="1" s="1"/>
  <c r="J150" i="1"/>
  <c r="I150" i="1"/>
  <c r="H150" i="1"/>
  <c r="G150" i="1"/>
  <c r="F150" i="1"/>
  <c r="C150" i="1"/>
  <c r="E146" i="1"/>
  <c r="K146" i="1" s="1"/>
  <c r="D146" i="1"/>
  <c r="L146" i="1" s="1"/>
  <c r="M145" i="1"/>
  <c r="L145" i="1"/>
  <c r="E145" i="1"/>
  <c r="K145" i="1" s="1"/>
  <c r="D145" i="1"/>
  <c r="M144" i="1"/>
  <c r="K144" i="1"/>
  <c r="E144" i="1"/>
  <c r="D144" i="1"/>
  <c r="L144" i="1" s="1"/>
  <c r="M143" i="1"/>
  <c r="L143" i="1"/>
  <c r="E143" i="1"/>
  <c r="D143" i="1"/>
  <c r="J142" i="1"/>
  <c r="I142" i="1"/>
  <c r="H142" i="1"/>
  <c r="G142" i="1"/>
  <c r="G147" i="1" s="1"/>
  <c r="F142" i="1"/>
  <c r="C142" i="1"/>
  <c r="C147" i="1" s="1"/>
  <c r="E141" i="1"/>
  <c r="D141" i="1"/>
  <c r="E140" i="1"/>
  <c r="D140" i="1"/>
  <c r="K139" i="1"/>
  <c r="E139" i="1"/>
  <c r="D139" i="1"/>
  <c r="L139" i="1" s="1"/>
  <c r="E138" i="1"/>
  <c r="D138" i="1"/>
  <c r="M137" i="1"/>
  <c r="L137" i="1"/>
  <c r="E137" i="1"/>
  <c r="K137" i="1" s="1"/>
  <c r="D137" i="1"/>
  <c r="M136" i="1"/>
  <c r="L136" i="1"/>
  <c r="E136" i="1"/>
  <c r="K136" i="1" s="1"/>
  <c r="D136" i="1"/>
  <c r="M135" i="1"/>
  <c r="E135" i="1"/>
  <c r="K135" i="1" s="1"/>
  <c r="D135" i="1"/>
  <c r="L135" i="1" s="1"/>
  <c r="M134" i="1"/>
  <c r="E134" i="1"/>
  <c r="K134" i="1" s="1"/>
  <c r="D134" i="1"/>
  <c r="L134" i="1" s="1"/>
  <c r="M133" i="1"/>
  <c r="E133" i="1"/>
  <c r="D133" i="1"/>
  <c r="L133" i="1" s="1"/>
  <c r="J132" i="1"/>
  <c r="I132" i="1"/>
  <c r="H132" i="1"/>
  <c r="H147" i="1" s="1"/>
  <c r="G132" i="1"/>
  <c r="F132" i="1"/>
  <c r="C132" i="1"/>
  <c r="F129" i="1"/>
  <c r="M128" i="1"/>
  <c r="E128" i="1"/>
  <c r="E127" i="1" s="1"/>
  <c r="D128" i="1"/>
  <c r="L128" i="1" s="1"/>
  <c r="K127" i="1"/>
  <c r="J127" i="1"/>
  <c r="I127" i="1"/>
  <c r="H127" i="1"/>
  <c r="H129" i="1" s="1"/>
  <c r="G127" i="1"/>
  <c r="G129" i="1" s="1"/>
  <c r="F127" i="1"/>
  <c r="C127" i="1"/>
  <c r="C129" i="1" s="1"/>
  <c r="E126" i="1"/>
  <c r="D126" i="1"/>
  <c r="M125" i="1"/>
  <c r="K125" i="1"/>
  <c r="E125" i="1"/>
  <c r="D125" i="1"/>
  <c r="L125" i="1" s="1"/>
  <c r="E124" i="1"/>
  <c r="D124" i="1"/>
  <c r="E123" i="1"/>
  <c r="D123" i="1"/>
  <c r="M122" i="1"/>
  <c r="E122" i="1"/>
  <c r="K122" i="1" s="1"/>
  <c r="D122" i="1"/>
  <c r="L122" i="1" s="1"/>
  <c r="M121" i="1"/>
  <c r="E121" i="1"/>
  <c r="K121" i="1" s="1"/>
  <c r="D121" i="1"/>
  <c r="L121" i="1" s="1"/>
  <c r="M120" i="1"/>
  <c r="E120" i="1"/>
  <c r="K120" i="1" s="1"/>
  <c r="D120" i="1"/>
  <c r="L120" i="1" s="1"/>
  <c r="E119" i="1"/>
  <c r="D119" i="1"/>
  <c r="M118" i="1"/>
  <c r="E118" i="1"/>
  <c r="K118" i="1" s="1"/>
  <c r="D118" i="1"/>
  <c r="L118" i="1" s="1"/>
  <c r="M117" i="1"/>
  <c r="K117" i="1"/>
  <c r="E117" i="1"/>
  <c r="D117" i="1"/>
  <c r="L117" i="1" s="1"/>
  <c r="M116" i="1"/>
  <c r="K116" i="1"/>
  <c r="E116" i="1"/>
  <c r="D116" i="1"/>
  <c r="L116" i="1" s="1"/>
  <c r="J115" i="1"/>
  <c r="I115" i="1"/>
  <c r="H115" i="1"/>
  <c r="G115" i="1"/>
  <c r="F115" i="1"/>
  <c r="C115" i="1"/>
  <c r="M111" i="1"/>
  <c r="E111" i="1"/>
  <c r="D111" i="1"/>
  <c r="D109" i="1" s="1"/>
  <c r="L109" i="1" s="1"/>
  <c r="M110" i="1"/>
  <c r="E110" i="1"/>
  <c r="E109" i="1" s="1"/>
  <c r="D110" i="1"/>
  <c r="L110" i="1" s="1"/>
  <c r="J109" i="1"/>
  <c r="I109" i="1"/>
  <c r="H109" i="1"/>
  <c r="H112" i="1" s="1"/>
  <c r="G109" i="1"/>
  <c r="G112" i="1" s="1"/>
  <c r="F109" i="1"/>
  <c r="C109" i="1"/>
  <c r="E108" i="1"/>
  <c r="D108" i="1"/>
  <c r="E107" i="1"/>
  <c r="D107" i="1"/>
  <c r="E106" i="1"/>
  <c r="D106" i="1"/>
  <c r="M105" i="1"/>
  <c r="K105" i="1"/>
  <c r="E105" i="1"/>
  <c r="D105" i="1"/>
  <c r="L105" i="1" s="1"/>
  <c r="M104" i="1"/>
  <c r="L104" i="1"/>
  <c r="E104" i="1"/>
  <c r="K104" i="1" s="1"/>
  <c r="D104" i="1"/>
  <c r="M103" i="1"/>
  <c r="E103" i="1"/>
  <c r="K103" i="1" s="1"/>
  <c r="D103" i="1"/>
  <c r="L103" i="1" s="1"/>
  <c r="M102" i="1"/>
  <c r="K102" i="1"/>
  <c r="E102" i="1"/>
  <c r="D102" i="1"/>
  <c r="L102" i="1" s="1"/>
  <c r="M101" i="1"/>
  <c r="L101" i="1"/>
  <c r="E101" i="1"/>
  <c r="K101" i="1" s="1"/>
  <c r="D101" i="1"/>
  <c r="M100" i="1"/>
  <c r="E100" i="1"/>
  <c r="K100" i="1" s="1"/>
  <c r="D100" i="1"/>
  <c r="J99" i="1"/>
  <c r="I99" i="1"/>
  <c r="I112" i="1" s="1"/>
  <c r="H99" i="1"/>
  <c r="G99" i="1"/>
  <c r="F99" i="1"/>
  <c r="C99" i="1"/>
  <c r="C112" i="1" s="1"/>
  <c r="K95" i="1"/>
  <c r="E95" i="1"/>
  <c r="D95" i="1"/>
  <c r="L95" i="1" s="1"/>
  <c r="M94" i="1"/>
  <c r="E94" i="1"/>
  <c r="K94" i="1" s="1"/>
  <c r="D94" i="1"/>
  <c r="M93" i="1"/>
  <c r="J93" i="1"/>
  <c r="I93" i="1"/>
  <c r="H93" i="1"/>
  <c r="G93" i="1"/>
  <c r="F93" i="1"/>
  <c r="E93" i="1"/>
  <c r="C93" i="1"/>
  <c r="M92" i="1"/>
  <c r="L92" i="1"/>
  <c r="H92" i="1"/>
  <c r="E92" i="1"/>
  <c r="K92" i="1" s="1"/>
  <c r="E91" i="1"/>
  <c r="D91" i="1"/>
  <c r="E90" i="1"/>
  <c r="D90" i="1"/>
  <c r="M89" i="1"/>
  <c r="E89" i="1"/>
  <c r="K89" i="1" s="1"/>
  <c r="D89" i="1"/>
  <c r="L89" i="1" s="1"/>
  <c r="E88" i="1"/>
  <c r="D88" i="1"/>
  <c r="M87" i="1"/>
  <c r="L87" i="1"/>
  <c r="E87" i="1"/>
  <c r="K87" i="1" s="1"/>
  <c r="D87" i="1"/>
  <c r="M86" i="1"/>
  <c r="K86" i="1"/>
  <c r="E86" i="1"/>
  <c r="D86" i="1"/>
  <c r="L86" i="1" s="1"/>
  <c r="M85" i="1"/>
  <c r="L85" i="1"/>
  <c r="E85" i="1"/>
  <c r="K85" i="1" s="1"/>
  <c r="D85" i="1"/>
  <c r="M84" i="1"/>
  <c r="E84" i="1"/>
  <c r="K84" i="1" s="1"/>
  <c r="D84" i="1"/>
  <c r="L84" i="1" s="1"/>
  <c r="M83" i="1"/>
  <c r="E83" i="1"/>
  <c r="K83" i="1" s="1"/>
  <c r="D83" i="1"/>
  <c r="L83" i="1" s="1"/>
  <c r="M82" i="1"/>
  <c r="E82" i="1"/>
  <c r="D82" i="1"/>
  <c r="L82" i="1" s="1"/>
  <c r="J81" i="1"/>
  <c r="I81" i="1"/>
  <c r="H81" i="1"/>
  <c r="G81" i="1"/>
  <c r="F81" i="1"/>
  <c r="C81" i="1"/>
  <c r="C96" i="1" s="1"/>
  <c r="F78" i="1"/>
  <c r="K77" i="1"/>
  <c r="E77" i="1"/>
  <c r="D77" i="1"/>
  <c r="L77" i="1" s="1"/>
  <c r="M76" i="1"/>
  <c r="E76" i="1"/>
  <c r="D76" i="1"/>
  <c r="D75" i="1" s="1"/>
  <c r="J75" i="1"/>
  <c r="I75" i="1"/>
  <c r="I78" i="1" s="1"/>
  <c r="H75" i="1"/>
  <c r="G75" i="1"/>
  <c r="F75" i="1"/>
  <c r="C75" i="1"/>
  <c r="E74" i="1"/>
  <c r="D74" i="1"/>
  <c r="E73" i="1"/>
  <c r="D73" i="1"/>
  <c r="M72" i="1"/>
  <c r="L72" i="1"/>
  <c r="E72" i="1"/>
  <c r="D72" i="1"/>
  <c r="E71" i="1"/>
  <c r="D71" i="1"/>
  <c r="M70" i="1"/>
  <c r="L70" i="1"/>
  <c r="E70" i="1"/>
  <c r="K70" i="1" s="1"/>
  <c r="D70" i="1"/>
  <c r="M69" i="1"/>
  <c r="L69" i="1"/>
  <c r="E69" i="1"/>
  <c r="D69" i="1"/>
  <c r="M68" i="1"/>
  <c r="K68" i="1"/>
  <c r="E68" i="1"/>
  <c r="D68" i="1"/>
  <c r="L68" i="1" s="1"/>
  <c r="M67" i="1"/>
  <c r="E67" i="1"/>
  <c r="K67" i="1" s="1"/>
  <c r="D67" i="1"/>
  <c r="L67" i="1" s="1"/>
  <c r="M66" i="1"/>
  <c r="E66" i="1"/>
  <c r="K66" i="1" s="1"/>
  <c r="D66" i="1"/>
  <c r="L66" i="1" s="1"/>
  <c r="M65" i="1"/>
  <c r="E65" i="1"/>
  <c r="D65" i="1"/>
  <c r="L65" i="1" s="1"/>
  <c r="J64" i="1"/>
  <c r="I64" i="1"/>
  <c r="H64" i="1"/>
  <c r="G64" i="1"/>
  <c r="F64" i="1"/>
  <c r="C64" i="1"/>
  <c r="M64" i="1" s="1"/>
  <c r="M60" i="1"/>
  <c r="E60" i="1"/>
  <c r="E57" i="1" s="1"/>
  <c r="D60" i="1"/>
  <c r="L59" i="1"/>
  <c r="E59" i="1"/>
  <c r="K59" i="1" s="1"/>
  <c r="D59" i="1"/>
  <c r="M58" i="1"/>
  <c r="E58" i="1"/>
  <c r="K58" i="1" s="1"/>
  <c r="D58" i="1"/>
  <c r="D57" i="1" s="1"/>
  <c r="J57" i="1"/>
  <c r="I57" i="1"/>
  <c r="I61" i="1" s="1"/>
  <c r="H57" i="1"/>
  <c r="G57" i="1"/>
  <c r="G61" i="1" s="1"/>
  <c r="F57" i="1"/>
  <c r="C57" i="1"/>
  <c r="E56" i="1"/>
  <c r="D56" i="1"/>
  <c r="M55" i="1"/>
  <c r="E55" i="1"/>
  <c r="D55" i="1"/>
  <c r="L55" i="1" s="1"/>
  <c r="M54" i="1"/>
  <c r="L54" i="1"/>
  <c r="E54" i="1"/>
  <c r="K54" i="1" s="1"/>
  <c r="D54" i="1"/>
  <c r="L53" i="1"/>
  <c r="E53" i="1"/>
  <c r="K53" i="1" s="1"/>
  <c r="D53" i="1"/>
  <c r="M52" i="1"/>
  <c r="K52" i="1"/>
  <c r="E52" i="1"/>
  <c r="D52" i="1"/>
  <c r="L52" i="1" s="1"/>
  <c r="M51" i="1"/>
  <c r="E51" i="1"/>
  <c r="D51" i="1"/>
  <c r="M50" i="1"/>
  <c r="K50" i="1"/>
  <c r="E50" i="1"/>
  <c r="D50" i="1"/>
  <c r="L50" i="1" s="1"/>
  <c r="M49" i="1"/>
  <c r="E49" i="1"/>
  <c r="K49" i="1" s="1"/>
  <c r="D49" i="1"/>
  <c r="L49" i="1" s="1"/>
  <c r="M48" i="1"/>
  <c r="E48" i="1"/>
  <c r="K48" i="1" s="1"/>
  <c r="D48" i="1"/>
  <c r="L48" i="1" s="1"/>
  <c r="M47" i="1"/>
  <c r="E47" i="1"/>
  <c r="D47" i="1"/>
  <c r="L47" i="1" s="1"/>
  <c r="J46" i="1"/>
  <c r="I46" i="1"/>
  <c r="H46" i="1"/>
  <c r="H61" i="1" s="1"/>
  <c r="G46" i="1"/>
  <c r="F46" i="1"/>
  <c r="F61" i="1" s="1"/>
  <c r="C46" i="1"/>
  <c r="M46" i="1" s="1"/>
  <c r="E42" i="1"/>
  <c r="K42" i="1" s="1"/>
  <c r="D42" i="1"/>
  <c r="L42" i="1" s="1"/>
  <c r="M41" i="1"/>
  <c r="E41" i="1"/>
  <c r="D41" i="1"/>
  <c r="J40" i="1"/>
  <c r="J43" i="1" s="1"/>
  <c r="I40" i="1"/>
  <c r="H40" i="1"/>
  <c r="H43" i="1" s="1"/>
  <c r="G40" i="1"/>
  <c r="F40" i="1"/>
  <c r="F43" i="1" s="1"/>
  <c r="C40" i="1"/>
  <c r="E39" i="1"/>
  <c r="E38" i="1"/>
  <c r="M37" i="1"/>
  <c r="K37" i="1"/>
  <c r="E37" i="1"/>
  <c r="D37" i="1"/>
  <c r="L37" i="1" s="1"/>
  <c r="E36" i="1"/>
  <c r="D36" i="1"/>
  <c r="M35" i="1"/>
  <c r="L35" i="1"/>
  <c r="E35" i="1"/>
  <c r="K35" i="1" s="1"/>
  <c r="D35" i="1"/>
  <c r="M34" i="1"/>
  <c r="L34" i="1"/>
  <c r="E34" i="1"/>
  <c r="K34" i="1" s="1"/>
  <c r="D34" i="1"/>
  <c r="M33" i="1"/>
  <c r="E33" i="1"/>
  <c r="K33" i="1" s="1"/>
  <c r="D33" i="1"/>
  <c r="L33" i="1" s="1"/>
  <c r="M32" i="1"/>
  <c r="E32" i="1"/>
  <c r="K32" i="1" s="1"/>
  <c r="D32" i="1"/>
  <c r="L32" i="1" s="1"/>
  <c r="M31" i="1"/>
  <c r="L31" i="1"/>
  <c r="E31" i="1"/>
  <c r="D31" i="1"/>
  <c r="J30" i="1"/>
  <c r="I30" i="1"/>
  <c r="H30" i="1"/>
  <c r="G30" i="1"/>
  <c r="F30" i="1"/>
  <c r="C30" i="1"/>
  <c r="M30" i="1" s="1"/>
  <c r="F27" i="1"/>
  <c r="E26" i="1"/>
  <c r="D26" i="1"/>
  <c r="E25" i="1"/>
  <c r="D25" i="1"/>
  <c r="E24" i="1"/>
  <c r="E22" i="1" s="1"/>
  <c r="D24" i="1"/>
  <c r="M23" i="1"/>
  <c r="K23" i="1"/>
  <c r="E23" i="1"/>
  <c r="D23" i="1"/>
  <c r="L23" i="1" s="1"/>
  <c r="L22" i="1"/>
  <c r="J22" i="1"/>
  <c r="J27" i="1" s="1"/>
  <c r="I22" i="1"/>
  <c r="H22" i="1"/>
  <c r="H27" i="1" s="1"/>
  <c r="G22" i="1"/>
  <c r="F22" i="1"/>
  <c r="D22" i="1"/>
  <c r="C22" i="1"/>
  <c r="C27" i="1" s="1"/>
  <c r="E21" i="1"/>
  <c r="D21" i="1"/>
  <c r="M20" i="1"/>
  <c r="E20" i="1"/>
  <c r="K20" i="1" s="1"/>
  <c r="D20" i="1"/>
  <c r="L20" i="1" s="1"/>
  <c r="M19" i="1"/>
  <c r="L19" i="1"/>
  <c r="E19" i="1"/>
  <c r="K19" i="1" s="1"/>
  <c r="D19" i="1"/>
  <c r="M18" i="1"/>
  <c r="K18" i="1"/>
  <c r="E18" i="1"/>
  <c r="D18" i="1"/>
  <c r="L18" i="1" s="1"/>
  <c r="M17" i="1"/>
  <c r="E17" i="1"/>
  <c r="K17" i="1" s="1"/>
  <c r="D17" i="1"/>
  <c r="L17" i="1" s="1"/>
  <c r="M16" i="1"/>
  <c r="E16" i="1"/>
  <c r="K16" i="1" s="1"/>
  <c r="D16" i="1"/>
  <c r="L16" i="1" s="1"/>
  <c r="M15" i="1"/>
  <c r="E15" i="1"/>
  <c r="K15" i="1" s="1"/>
  <c r="D15" i="1"/>
  <c r="L15" i="1" s="1"/>
  <c r="M14" i="1"/>
  <c r="E14" i="1"/>
  <c r="D14" i="1"/>
  <c r="M13" i="1"/>
  <c r="E13" i="1"/>
  <c r="K13" i="1" s="1"/>
  <c r="D13" i="1"/>
  <c r="L13" i="1" s="1"/>
  <c r="M12" i="1"/>
  <c r="K12" i="1"/>
  <c r="E12" i="1"/>
  <c r="D12" i="1"/>
  <c r="L12" i="1" s="1"/>
  <c r="M11" i="1"/>
  <c r="E11" i="1"/>
  <c r="K11" i="1" s="1"/>
  <c r="D11" i="1"/>
  <c r="L11" i="1" s="1"/>
  <c r="M10" i="1"/>
  <c r="E10" i="1"/>
  <c r="K10" i="1" s="1"/>
  <c r="D10" i="1"/>
  <c r="L10" i="1" s="1"/>
  <c r="M9" i="1"/>
  <c r="L9" i="1"/>
  <c r="E9" i="1"/>
  <c r="D9" i="1"/>
  <c r="J8" i="1"/>
  <c r="I8" i="1"/>
  <c r="H8" i="1"/>
  <c r="G8" i="1"/>
  <c r="F8" i="1"/>
  <c r="D8" i="1"/>
  <c r="L8" i="1" s="1"/>
  <c r="C8" i="1"/>
  <c r="I96" i="1" l="1"/>
  <c r="F96" i="1"/>
  <c r="C218" i="1"/>
  <c r="G96" i="1"/>
  <c r="K221" i="1"/>
  <c r="L64" i="1"/>
  <c r="D215" i="1"/>
  <c r="M196" i="1"/>
  <c r="M22" i="1"/>
  <c r="G43" i="1"/>
  <c r="D46" i="1"/>
  <c r="L46" i="1" s="1"/>
  <c r="D64" i="1"/>
  <c r="F147" i="1"/>
  <c r="C165" i="1"/>
  <c r="M161" i="1"/>
  <c r="L179" i="1"/>
  <c r="E179" i="1"/>
  <c r="K179" i="1" s="1"/>
  <c r="D196" i="1"/>
  <c r="H199" i="1"/>
  <c r="D202" i="1"/>
  <c r="L212" i="1"/>
  <c r="K213" i="1"/>
  <c r="D221" i="1"/>
  <c r="L221" i="1" s="1"/>
  <c r="G218" i="1"/>
  <c r="L228" i="1"/>
  <c r="G27" i="1"/>
  <c r="I27" i="1"/>
  <c r="D30" i="1"/>
  <c r="L30" i="1" s="1"/>
  <c r="L76" i="1"/>
  <c r="D81" i="1"/>
  <c r="L81" i="1" s="1"/>
  <c r="I129" i="1"/>
  <c r="I165" i="1"/>
  <c r="E202" i="1"/>
  <c r="K202" i="1" s="1"/>
  <c r="D228" i="1"/>
  <c r="I232" i="1"/>
  <c r="M8" i="1"/>
  <c r="E30" i="1"/>
  <c r="K30" i="1" s="1"/>
  <c r="C43" i="1"/>
  <c r="I43" i="1"/>
  <c r="H96" i="1"/>
  <c r="K128" i="1"/>
  <c r="M132" i="1"/>
  <c r="I147" i="1"/>
  <c r="F199" i="1"/>
  <c r="J199" i="1"/>
  <c r="M199" i="1" s="1"/>
  <c r="I218" i="1"/>
  <c r="H218" i="1"/>
  <c r="H236" i="1" s="1"/>
  <c r="M27" i="1"/>
  <c r="E81" i="1"/>
  <c r="K81" i="1" s="1"/>
  <c r="K82" i="1"/>
  <c r="J147" i="1"/>
  <c r="M142" i="1"/>
  <c r="D230" i="1"/>
  <c r="E230" i="1"/>
  <c r="L230" i="1"/>
  <c r="K230" i="1"/>
  <c r="E8" i="1"/>
  <c r="K8" i="1" s="1"/>
  <c r="D27" i="1"/>
  <c r="L27" i="1" s="1"/>
  <c r="K31" i="1"/>
  <c r="L41" i="1"/>
  <c r="D40" i="1"/>
  <c r="D43" i="1" s="1"/>
  <c r="L43" i="1" s="1"/>
  <c r="E61" i="1"/>
  <c r="C78" i="1"/>
  <c r="K76" i="1"/>
  <c r="E75" i="1"/>
  <c r="E99" i="1"/>
  <c r="E112" i="1" s="1"/>
  <c r="K133" i="1"/>
  <c r="E132" i="1"/>
  <c r="K132" i="1" s="1"/>
  <c r="L154" i="1"/>
  <c r="D150" i="1"/>
  <c r="E161" i="1"/>
  <c r="K163" i="1"/>
  <c r="E168" i="1"/>
  <c r="K168" i="1" s="1"/>
  <c r="E185" i="1"/>
  <c r="K185" i="1" s="1"/>
  <c r="D225" i="1"/>
  <c r="L225" i="1" s="1"/>
  <c r="E234" i="1"/>
  <c r="D234" i="1"/>
  <c r="K9" i="1"/>
  <c r="E40" i="1"/>
  <c r="K41" i="1"/>
  <c r="M43" i="1"/>
  <c r="E46" i="1"/>
  <c r="K46" i="1" s="1"/>
  <c r="L57" i="1"/>
  <c r="K57" i="1"/>
  <c r="L58" i="1"/>
  <c r="J61" i="1"/>
  <c r="E64" i="1"/>
  <c r="K64" i="1" s="1"/>
  <c r="L75" i="1"/>
  <c r="M75" i="1"/>
  <c r="J78" i="1"/>
  <c r="M81" i="1"/>
  <c r="D93" i="1"/>
  <c r="L94" i="1"/>
  <c r="D115" i="1"/>
  <c r="L115" i="1" s="1"/>
  <c r="D127" i="1"/>
  <c r="K154" i="1"/>
  <c r="E150" i="1"/>
  <c r="K150" i="1" s="1"/>
  <c r="E182" i="1"/>
  <c r="L202" i="1"/>
  <c r="J215" i="1"/>
  <c r="M202" i="1"/>
  <c r="D224" i="1"/>
  <c r="E224" i="1"/>
  <c r="D229" i="1"/>
  <c r="E229" i="1"/>
  <c r="K229" i="1" s="1"/>
  <c r="M229" i="1"/>
  <c r="L229" i="1"/>
  <c r="K22" i="1"/>
  <c r="M40" i="1"/>
  <c r="L40" i="1"/>
  <c r="K47" i="1"/>
  <c r="M57" i="1"/>
  <c r="C61" i="1"/>
  <c r="K65" i="1"/>
  <c r="G78" i="1"/>
  <c r="D99" i="1"/>
  <c r="D112" i="1" s="1"/>
  <c r="L100" i="1"/>
  <c r="E115" i="1"/>
  <c r="K115" i="1" s="1"/>
  <c r="K143" i="1"/>
  <c r="E142" i="1"/>
  <c r="K142" i="1" s="1"/>
  <c r="J165" i="1"/>
  <c r="M150" i="1"/>
  <c r="L188" i="1"/>
  <c r="D185" i="1"/>
  <c r="L185" i="1" s="1"/>
  <c r="L196" i="1"/>
  <c r="D233" i="1"/>
  <c r="E233" i="1"/>
  <c r="F232" i="1"/>
  <c r="M233" i="1"/>
  <c r="J232" i="1"/>
  <c r="K233" i="1"/>
  <c r="F218" i="1"/>
  <c r="D219" i="1"/>
  <c r="K219" i="1"/>
  <c r="J218" i="1"/>
  <c r="M219" i="1"/>
  <c r="D220" i="1"/>
  <c r="L220" i="1" s="1"/>
  <c r="K220" i="1"/>
  <c r="K225" i="1"/>
  <c r="E227" i="1"/>
  <c r="K227" i="1" s="1"/>
  <c r="D227" i="1"/>
  <c r="M227" i="1"/>
  <c r="G232" i="1"/>
  <c r="G236" i="1" s="1"/>
  <c r="H78" i="1"/>
  <c r="J96" i="1"/>
  <c r="L99" i="1"/>
  <c r="F112" i="1"/>
  <c r="J112" i="1"/>
  <c r="M109" i="1"/>
  <c r="H165" i="1"/>
  <c r="D182" i="1"/>
  <c r="I199" i="1"/>
  <c r="K206" i="1"/>
  <c r="M220" i="1"/>
  <c r="D223" i="1"/>
  <c r="L223" i="1" s="1"/>
  <c r="M225" i="1"/>
  <c r="D78" i="1"/>
  <c r="K93" i="1"/>
  <c r="M99" i="1"/>
  <c r="K109" i="1"/>
  <c r="K110" i="1"/>
  <c r="M115" i="1"/>
  <c r="D132" i="1"/>
  <c r="L132" i="1" s="1"/>
  <c r="D168" i="1"/>
  <c r="L168" i="1" s="1"/>
  <c r="J182" i="1"/>
  <c r="E199" i="1"/>
  <c r="E215" i="1"/>
  <c r="I215" i="1"/>
  <c r="D222" i="1"/>
  <c r="L222" i="1" s="1"/>
  <c r="K223" i="1"/>
  <c r="L227" i="1"/>
  <c r="M127" i="1"/>
  <c r="J129" i="1"/>
  <c r="D142" i="1"/>
  <c r="D147" i="1" s="1"/>
  <c r="I182" i="1"/>
  <c r="K212" i="1"/>
  <c r="M221" i="1"/>
  <c r="D226" i="1"/>
  <c r="L226" i="1" s="1"/>
  <c r="C232" i="1"/>
  <c r="C236" i="1" s="1"/>
  <c r="E96" i="1" l="1"/>
  <c r="I236" i="1"/>
  <c r="D96" i="1"/>
  <c r="E218" i="1"/>
  <c r="D61" i="1"/>
  <c r="L61" i="1" s="1"/>
  <c r="D199" i="1"/>
  <c r="L199" i="1" s="1"/>
  <c r="K199" i="1"/>
  <c r="L93" i="1"/>
  <c r="D232" i="1"/>
  <c r="D236" i="1" s="1"/>
  <c r="E27" i="1"/>
  <c r="K27" i="1" s="1"/>
  <c r="D218" i="1"/>
  <c r="L218" i="1" s="1"/>
  <c r="M215" i="1"/>
  <c r="K215" i="1"/>
  <c r="L215" i="1"/>
  <c r="L147" i="1"/>
  <c r="M147" i="1"/>
  <c r="M129" i="1"/>
  <c r="L219" i="1"/>
  <c r="M112" i="1"/>
  <c r="K112" i="1"/>
  <c r="L112" i="1"/>
  <c r="K96" i="1"/>
  <c r="M96" i="1"/>
  <c r="L96" i="1"/>
  <c r="L233" i="1"/>
  <c r="M165" i="1"/>
  <c r="E78" i="1"/>
  <c r="E129" i="1"/>
  <c r="K129" i="1" s="1"/>
  <c r="K218" i="1"/>
  <c r="M218" i="1"/>
  <c r="F236" i="1"/>
  <c r="K75" i="1"/>
  <c r="L78" i="1"/>
  <c r="M78" i="1"/>
  <c r="K78" i="1"/>
  <c r="M61" i="1"/>
  <c r="K61" i="1"/>
  <c r="E43" i="1"/>
  <c r="K43" i="1" s="1"/>
  <c r="K40" i="1"/>
  <c r="E165" i="1"/>
  <c r="K165" i="1" s="1"/>
  <c r="K161" i="1"/>
  <c r="M182" i="1"/>
  <c r="L182" i="1"/>
  <c r="K182" i="1"/>
  <c r="K99" i="1"/>
  <c r="J236" i="1"/>
  <c r="M232" i="1"/>
  <c r="E232" i="1"/>
  <c r="E236" i="1" s="1"/>
  <c r="E147" i="1"/>
  <c r="K147" i="1" s="1"/>
  <c r="D129" i="1"/>
  <c r="L129" i="1" s="1"/>
  <c r="L127" i="1"/>
  <c r="D165" i="1"/>
  <c r="L165" i="1" s="1"/>
  <c r="L150" i="1"/>
  <c r="L142" i="1"/>
  <c r="L232" i="1" l="1"/>
  <c r="M236" i="1"/>
  <c r="L236" i="1"/>
  <c r="K236" i="1"/>
  <c r="K232" i="1"/>
</calcChain>
</file>

<file path=xl/sharedStrings.xml><?xml version="1.0" encoding="utf-8"?>
<sst xmlns="http://schemas.openxmlformats.org/spreadsheetml/2006/main" count="716" uniqueCount="278">
  <si>
    <t>Отчет об исполнении консолидированного бюджета Октябрьского района по состоянию на 01.02.2021</t>
  </si>
  <si>
    <t>(тыс.руб.)</t>
  </si>
  <si>
    <t xml:space="preserve"> </t>
  </si>
  <si>
    <t>Первонач. план на 2021 год</t>
  </si>
  <si>
    <t>Уточн. план на 2021 год</t>
  </si>
  <si>
    <t>План                 на 1 квартал 2021 года</t>
  </si>
  <si>
    <t>1 квартал</t>
  </si>
  <si>
    <t>2 квартал</t>
  </si>
  <si>
    <t>3 квартал</t>
  </si>
  <si>
    <t>4 квартал</t>
  </si>
  <si>
    <t>Исполнение на 01.02.2021</t>
  </si>
  <si>
    <t xml:space="preserve">% исп-ия к плану за 1 квартал 2021 года </t>
  </si>
  <si>
    <t xml:space="preserve">% исп-ия к уточн. плану на 2021 год </t>
  </si>
  <si>
    <t xml:space="preserve">% исп-ия к первонач. плану на 2021 год </t>
  </si>
  <si>
    <t>КБК</t>
  </si>
  <si>
    <t>Наименование дохода</t>
  </si>
  <si>
    <t>Октябрьский район</t>
  </si>
  <si>
    <t>00010000000000000000</t>
  </si>
  <si>
    <t>НАЛОГОВЫЕ И НЕНАЛОГОВЫЕ ДОХОДЫ</t>
  </si>
  <si>
    <t>00010102000010000110</t>
  </si>
  <si>
    <t>Налог на доходы физических лиц</t>
  </si>
  <si>
    <t>00010302000010000110</t>
  </si>
  <si>
    <t>Акцизы по подакцизным товарам (продукции), производимым на территории Российской Федерации</t>
  </si>
  <si>
    <t>00010500000000000000</t>
  </si>
  <si>
    <t>Налоги на совокупный доход</t>
  </si>
  <si>
    <t>00010600000000000000</t>
  </si>
  <si>
    <t>Налоги  на  имущество</t>
  </si>
  <si>
    <t>00010800000000000000</t>
  </si>
  <si>
    <t>Государственная пошлина</t>
  </si>
  <si>
    <t>00010900000000000000</t>
  </si>
  <si>
    <t>Задолженность и перерасчеты по отмененным налогам, сборам и иным обязательным платежам</t>
  </si>
  <si>
    <t>00011100000000000000</t>
  </si>
  <si>
    <t>Доходы от использования имущества , находящегося  в государственной и муниципальной собственности</t>
  </si>
  <si>
    <t>00011200000000000000</t>
  </si>
  <si>
    <t>Платежи при пользовании  природными  ресурсами</t>
  </si>
  <si>
    <t>00011300000000000000</t>
  </si>
  <si>
    <t>Доходы от оказания платных услуг и компенсации затрат государства</t>
  </si>
  <si>
    <t>00011400000000000000</t>
  </si>
  <si>
    <t>Доходы от продажи материальных и нематериальных активов</t>
  </si>
  <si>
    <t>00011500000000000000</t>
  </si>
  <si>
    <t>Административные платежи и сборы</t>
  </si>
  <si>
    <t>00011600000000000000</t>
  </si>
  <si>
    <t>Штрафы, санкции, возмещение  ущерба</t>
  </si>
  <si>
    <t>00011700000000000000</t>
  </si>
  <si>
    <t>Прочие неналоговые доходы</t>
  </si>
  <si>
    <t>00020000000000000000</t>
  </si>
  <si>
    <t>БЕЗВОЗМЕЗДНЫЕ ПОСТУПЛЕНИЯ</t>
  </si>
  <si>
    <t>00020200000000000000</t>
  </si>
  <si>
    <t>Безвозмездные поступления от других бюджетов бюджетной системы Российской Федерации</t>
  </si>
  <si>
    <t>00020700000000000000</t>
  </si>
  <si>
    <t>Прочие безвозмездные поступления</t>
  </si>
  <si>
    <t>00021800000000000000</t>
  </si>
  <si>
    <t>Доходы бюджетов бюджетной системы от возврата бюджетами бюджетной системы РФ и организациями остатков субсидий, субвенций и иных межбюджетных трансфертов, имеющих целевое назначение, прошлых лет</t>
  </si>
  <si>
    <t>00021900000000000000</t>
  </si>
  <si>
    <t>Возврат остатков субсидий, субвенций и иных межбюджетных трансфертов, имеющих целевое назначение, прошлых лет</t>
  </si>
  <si>
    <t>ВСЕГО ДОХОДОВ</t>
  </si>
  <si>
    <t>городское поселение Андра</t>
  </si>
  <si>
    <t>городское поселение Октябрьское</t>
  </si>
  <si>
    <t>городское поселение Приобье</t>
  </si>
  <si>
    <t>городское поселение Талинка</t>
  </si>
  <si>
    <t>00011900000000000000</t>
  </si>
  <si>
    <t>Возврат остатков субсидий и субвенций прошлых лет</t>
  </si>
  <si>
    <t>сельское поселение Каменное</t>
  </si>
  <si>
    <t>00020700000000000180</t>
  </si>
  <si>
    <t>сельское поселение Карымкары</t>
  </si>
  <si>
    <t>сельское поселение М-Атлым</t>
  </si>
  <si>
    <t>сельское поселение Перегрёбное</t>
  </si>
  <si>
    <t>сельское поселение Сергино</t>
  </si>
  <si>
    <t>сельское поселение Унъюган</t>
  </si>
  <si>
    <t>сельское поселение Шеркалы</t>
  </si>
  <si>
    <t>Октябрьский район (консолидированный бюджет)</t>
  </si>
  <si>
    <t>Отчет  об  исполнении  консолидированного  бюджета  района  по  расходам на 1 февраля 2021 года</t>
  </si>
  <si>
    <t>ФКР</t>
  </si>
  <si>
    <t>Наименование показателя</t>
  </si>
  <si>
    <t>Бюджет Район</t>
  </si>
  <si>
    <t>Бюджет Поселения</t>
  </si>
  <si>
    <t>Консолидированный бюджет</t>
  </si>
  <si>
    <t>План на год</t>
  </si>
  <si>
    <t>исполнение на 01.02.2021</t>
  </si>
  <si>
    <t>% исполнения</t>
  </si>
  <si>
    <r>
      <t xml:space="preserve">план                </t>
    </r>
    <r>
      <rPr>
        <b/>
        <i/>
        <sz val="12"/>
        <rFont val="Times New Roman"/>
        <family val="1"/>
        <charset val="204"/>
      </rPr>
      <t xml:space="preserve"> итого</t>
    </r>
    <r>
      <rPr>
        <b/>
        <i/>
        <sz val="11"/>
        <rFont val="Times New Roman"/>
        <family val="1"/>
        <charset val="204"/>
      </rPr>
      <t xml:space="preserve"> </t>
    </r>
  </si>
  <si>
    <t>суммы подлежащие исключению</t>
  </si>
  <si>
    <r>
      <t xml:space="preserve">исполнение               </t>
    </r>
    <r>
      <rPr>
        <i/>
        <sz val="12"/>
        <rFont val="Times New Roman"/>
        <family val="1"/>
        <charset val="204"/>
      </rPr>
      <t xml:space="preserve"> итого</t>
    </r>
    <r>
      <rPr>
        <i/>
        <sz val="11"/>
        <rFont val="Times New Roman"/>
        <family val="1"/>
        <charset val="204"/>
      </rPr>
      <t xml:space="preserve"> </t>
    </r>
  </si>
  <si>
    <t>исполнения на 01.02.2021</t>
  </si>
  <si>
    <t>РАСХОДЫ</t>
  </si>
  <si>
    <t>01</t>
  </si>
  <si>
    <t>Общегосударственные  вопросы</t>
  </si>
  <si>
    <t>0102</t>
  </si>
  <si>
    <t>Функционирование  высшего  должностного  лица</t>
  </si>
  <si>
    <t>0103</t>
  </si>
  <si>
    <t>Функционирование  законодательных (представительных)  органов власти</t>
  </si>
  <si>
    <t>0104</t>
  </si>
  <si>
    <t>Функционирование  органов  местного   самоуправления</t>
  </si>
  <si>
    <t>0105</t>
  </si>
  <si>
    <t>Судебная система</t>
  </si>
  <si>
    <t>0106</t>
  </si>
  <si>
    <t>Обеспечение  деятельности  финансовых  органов</t>
  </si>
  <si>
    <t>0107</t>
  </si>
  <si>
    <t>Обеспечение проведения выборов и референдумов</t>
  </si>
  <si>
    <t xml:space="preserve">  </t>
  </si>
  <si>
    <t>0111</t>
  </si>
  <si>
    <t>Резервный  фонд</t>
  </si>
  <si>
    <t>0113</t>
  </si>
  <si>
    <t>Другие  общегосударственные  вопросы</t>
  </si>
  <si>
    <t>02</t>
  </si>
  <si>
    <t>Национальная оборона</t>
  </si>
  <si>
    <t>0203</t>
  </si>
  <si>
    <t>Содержание инспекторов ВУС</t>
  </si>
  <si>
    <t>03</t>
  </si>
  <si>
    <t>Национальная  безопасность и правоохранительная деятельность</t>
  </si>
  <si>
    <t>0304</t>
  </si>
  <si>
    <t xml:space="preserve">ЗАГС </t>
  </si>
  <si>
    <t>0309</t>
  </si>
  <si>
    <t>Предупреждение и  ликвидация  последствий ЧС</t>
  </si>
  <si>
    <t>0310</t>
  </si>
  <si>
    <t>Обеспечение пожарной безопасности</t>
  </si>
  <si>
    <t>0314</t>
  </si>
  <si>
    <t>Другие вопросы в области национальной безопасности и правоохранительной деятельности</t>
  </si>
  <si>
    <t>04</t>
  </si>
  <si>
    <t>Национальная  экономика</t>
  </si>
  <si>
    <t>0401</t>
  </si>
  <si>
    <t>Государственная программа "Содействие занятости населения в Ханты-Мансийском автономном округе – Югре на 2014 – 2020 годы"</t>
  </si>
  <si>
    <t>0405</t>
  </si>
  <si>
    <t>Сельское хозяйство и рыболовство</t>
  </si>
  <si>
    <t>0408</t>
  </si>
  <si>
    <t>Воздушный транспорт (1120161100)</t>
  </si>
  <si>
    <t>Автомобильный транспорт (1140199990 - район, 4030061100 - поселения)</t>
  </si>
  <si>
    <t>Водный транспорт (1130161100)</t>
  </si>
  <si>
    <t>0409</t>
  </si>
  <si>
    <t>Муниципальная  программа" Развитие транспортной  системы муниципального  образования Октябрьский  район" (11101S2390)</t>
  </si>
  <si>
    <t>Муниципальная  программа" Развитие транспортной  системы муниципального  образования Октябрьский  район"  (1110182390) окружные средства</t>
  </si>
  <si>
    <t>Содержание автомобильных дорог общего пользования (1110199990)  (дорожный фонд)</t>
  </si>
  <si>
    <t>Основное мероприятие "Выполнение работ по содержанию автомобильных дорог общего пользования местного  значения, внутриквартальных автомобильных дорог, тротуаров в  городском поселении Приобье". (2570189111, 2570189112, 2570199990)</t>
  </si>
  <si>
    <t>Основное мероприятие "Капитальный ремонт и ремонт автомобильных дорог местного значения городского поселения Талинка". (0300189111, 0300289112, 0300199990, 0300399990)</t>
  </si>
  <si>
    <t>Основное мероприятие "Содержание автомобильных дорог" (0400299990)</t>
  </si>
  <si>
    <t>Иные межбюджетные трансферты на проведение диагностики, капитальный ремонт и ремонт автомобильных дорог общего пользования местного значения (1110189111, 1110189112, 1500289152)(0110189111, 0110189112, 0110199990 поселения)</t>
  </si>
  <si>
    <t>Основное мероприятие "Реализация мероприятий в рамках дорожной деятельности" (0100199990, 0100189111, 0100189112,0100189152, 4030089111)</t>
  </si>
  <si>
    <t>Реализация  мероприятий  муниципальной  программы "Осуществление поселком городского  типа Октябрьское функций  административного центра  муниципального  образования Октябрьский  район" (1500299990)</t>
  </si>
  <si>
    <t>Основное мероприятие "Создание условий для деятельности народных дружин" (0100299990)</t>
  </si>
  <si>
    <t>Основное мероприятие "Приобретение дорожных знаков и краски для разметки" (0100399990)</t>
  </si>
  <si>
    <t>Основное мероприятие "Закупка товаров, работ и услуг для обеспечения  государственных (муниципальных) нужд" (0100199990, 0100189111, 0100189112)</t>
  </si>
  <si>
    <t>Расходы на реализацию мероприятий (2560199990, 2570199990)</t>
  </si>
  <si>
    <t>Содержание и ремонт автомобильных дорог общего пользования (4030099990) (средства бюджетов поселений)</t>
  </si>
  <si>
    <t>0410</t>
  </si>
  <si>
    <t>Связь и информатика</t>
  </si>
  <si>
    <t>0412</t>
  </si>
  <si>
    <t>Иные межбюджетные трансферты на межевание земельных участков (1800289182)(4030089182, 4010089182, 4050089182 поселения)</t>
  </si>
  <si>
    <t>Реализация мероприятий по градостроительной деятельностиа (0910282761, 09102S2761)</t>
  </si>
  <si>
    <t>Реализация мероприятий муниципальной программы "Поддержка малого и среднего предпринимательства в Октябрьском районе" ( 0810199990) местный бюджет</t>
  </si>
  <si>
    <t>Субсидии на государственную поддержку малого и среднего предпринимательства в рамках программы "Поддержка малого и среднего предпринимательства в Октябрьском районе" ( 082I482380, 082I4S2380) окружной бюджет</t>
  </si>
  <si>
    <t>Осуществление полномочий по государственному управлению охраной труда (1910184120) тс. 01.30.39</t>
  </si>
  <si>
    <t xml:space="preserve">Реализация мероприятий муниципальной программы "Финансовая поддержка субъектов малого и среднего предпринимательства в Октябрьском районе" (0820199990) </t>
  </si>
  <si>
    <t xml:space="preserve">Реализация мероприятий муниципальной программы "Расходы на поддержку  малого и среднего предпринимательства в Октябрьском районе" (  08201S2380) </t>
  </si>
  <si>
    <t>Осуществление полномочий по государственному управлению охраной труда (1910199990) местный бюджет</t>
  </si>
  <si>
    <t>Реализация мероприятий муниципальной программы "Развитие агропромышленного комплекса в муниципальном образовании Октябрьский район" Расходы на развитие  системы заготовки и переработки дикиросов (0500284190)</t>
  </si>
  <si>
    <t>Реализация мероприятий в области жилищно-коммунального хозяйтсва(4060099990)</t>
  </si>
  <si>
    <t>Реализация мероприятий в рамках непрограммного направления деятельности (4030099990)</t>
  </si>
  <si>
    <t>05</t>
  </si>
  <si>
    <t>Жилищно-коммунальное хозяйство</t>
  </si>
  <si>
    <t>0501</t>
  </si>
  <si>
    <t>Развитие жилищной сферы в муниципальном образовании Октябрьский район" (0910182661, 0910199990, 09101S2661, 091F382661, 091F3S2661, 0910342110) 01.40.04, 01.02.00, 01.00.00, 01.40.01</t>
  </si>
  <si>
    <t xml:space="preserve"> "Управление и распоряжение  муниципальным  имуществом муниципального  образования Октябрьский  район" (1800199990)</t>
  </si>
  <si>
    <t>Укрепление материально-технической базы объектов муниципальной собственности (1800742110)</t>
  </si>
  <si>
    <t>Строительство и реконструкция  объектов  муниципальной  собственности (0910342110)</t>
  </si>
  <si>
    <t>Основное мероприятие "Приобретение жилых помещений в целях предоставления гражданам, формирование муниципального маневренного жилищного фонда" (0910182762, 09101S2762)</t>
  </si>
  <si>
    <t>Региональный проект "Обеспечение устойчивого сокращения непригодного для проживания жилищного фонда". Расходы на обеспечение устойчивого сокращения непригодного для проживания жилищного фонда за счет бюджета автономного округа (091F367484)</t>
  </si>
  <si>
    <t>Региональный проект "Обеспечение устойчивого сокращения непригодного для проживания жилищного фонда". Расходы на обеспечение устойчивого сокращения непригодного для проживания жилищного фонда за счет местного бюджета  (091F36748S)</t>
  </si>
  <si>
    <t>Региональный проект "Обеспечение устойчивого сокращения непригодного для проживания жилищного фонда". Расходы на обеспечение устойчивого сокращения непригодного для проживания жилищного фонда за счет поступивших от гос.корпорации - Фонда содействия реформированию ЖКХ. (091F367483)</t>
  </si>
  <si>
    <t>Основное мероприятие "Повышение эффективности, качества и надежности поставки коммунальных ресурсов (0240199990)</t>
  </si>
  <si>
    <t>Капитальный ремонт жилого фонда 1030189120 (4060099990,4060099990  средства поселений)</t>
  </si>
  <si>
    <t>0502</t>
  </si>
  <si>
    <t>Предоставление субсидий организациям на реализацию подпрограммы "Обеспечение равных прав потребителей на получение энергетических ресурсов"  (1020161100 т.с 01.00) местный бюджет (0220161100, 4060061100 поселения)</t>
  </si>
  <si>
    <t xml:space="preserve">Предоставление субсидий организациям на реализацию подпрограммы "Обеспечение равных прав потребителей на получение энергетических ресурсов" муниципальной программы "Жилищно-коммунальный комплекс и городская среда в муниципальном образовании Октябрьский район" (расходы на финансовое обеспечение затрат в целях оплаты задолженности организаций коммунального компдлекса за потребление топливо-энергетические ресурсы перед гарантирующими поставщиками) 1020185150 т.с. 01.51.22 </t>
  </si>
  <si>
    <t>Предоставление субсидий организациям на реализацию подпрограммы "Обеспечение равных прав потребителей на получение энергетических ресурсов" муниципальной программы "Жилищно-коммунальный комплекс и городская среда в муниципальном образовании Октябрьский район" (предоставление субсидий организациям в городских поселениях Талинка, Октябрьское) (1020161100 т.с. 01.00) местный бюджет</t>
  </si>
  <si>
    <t>Предоставление субсидий организациям на реализацию подпрограммы "Обеспечение равных прав потребителей на получение энергетических ресурсов" муниципальной программы "Жилищно-коммунальный комплекс и городская среда в муниципальном образовании Октябрьский район"  (электроснабжение) (10201S2240) местный бюджет</t>
  </si>
  <si>
    <t>Предоставление субсидий организациям на реализацию подпрограммы "Обеспечение равных прав потребителей на получение энергетических ресурсов" муниципальной программы "Жилищно-коммунальный комплекс и городская среда в муниципальном образовании Октябрьский район" (электроснабжение) (1020182240) окружной бюджет</t>
  </si>
  <si>
    <t>Субвенции на возмещение недополученных доходов организациям, осуществляющим реализацию населению   сжиженного газа по социально-ориентированным розничным ценам  (1020184340)</t>
  </si>
  <si>
    <t>Расходы на реализацию полномочий в сфере ЖКХ (1010182591, 1010199990, 10101S2591)</t>
  </si>
  <si>
    <t>Субсидия на возмещение расходов организации за доставку населению сжиженного газа для бытовых нужд (1020182830, 10201S2830)</t>
  </si>
  <si>
    <t>Региональный проект "Чистая вода" (101G5S2190)</t>
  </si>
  <si>
    <t>Основное мероприятие "Реализация мероприятий обеспечения качественными коммунальными услугами". Расходы на реконструкцию, расширение, модернизацию, строительство коммунальных объектов (101F582190)</t>
  </si>
  <si>
    <t xml:space="preserve">Основное мероприятие "Реализация мероприятий обеспечения качественными коммунальными услугами" (10101120030, 1010189101) </t>
  </si>
  <si>
    <t>Межбюджетные трансферты, передаваемые бюджетным муниципальным образованиям на осуществление части полномочий по решению вопросов местного значения в соответствии с заключенными соглашениями (4110089020 поселения)</t>
  </si>
  <si>
    <t>Основное мероприятие "Расходы на аварийно-технический запас в сфере ЖКХ"(0210189101, 0210199990, 4060089101, 4060099990 поселения)</t>
  </si>
  <si>
    <t>Основное мероприятие "Реализация мероприятий обеспечения качественными коммунальными услугами". Подпрограмма "Формирование комфортной городской среды". (105F255550)</t>
  </si>
  <si>
    <t>0503</t>
  </si>
  <si>
    <t>Основное мероприятие "Реализация мероприятий обеспечения качественными коммунальными услугами". Подпрограмма "Формирование комфортной городской среды". (105F255550), (025F255550, 406F255550 поселения)</t>
  </si>
  <si>
    <t>Реализация  мероприятий  муниципальной  программы "Обеспечение и организация мероприятий по благоустройству улиц, тротуаров, сохранение объектов внешнего благоустройства (зеленое хозяйство), содержание, ремонт объектов уличного освещения(1500189151, 4060089151 поселения)</t>
  </si>
  <si>
    <t>Иные межбюджетные трансферты на финансирование наказов избирателей депутатам Думы ХМАО-Югры  (4120085160)</t>
  </si>
  <si>
    <t>"Улучшение экологической ситуации на территории Октябрьского района" строительство и реконструкция объектов муниципальной собственности (0600242110)</t>
  </si>
  <si>
    <t>"Улучшение экологической ситуации на территории Октябрьского района"  утилизация  отходов на территории муниципального образования Октябрьский район (0600299990)</t>
  </si>
  <si>
    <t xml:space="preserve">Реализация мероприятий муниципальной программы "Развитие гражданских инициатив" (2200289010) </t>
  </si>
  <si>
    <t>"Улучшение экологической ситуации на территории Октябрьского района"  за счет средств резервного фонда Правительства Ханты-Мансийского автономного округа -Югры(0600285150)</t>
  </si>
  <si>
    <t>Основное мероприятие "Увеличение количества благоустроенных дворовых территорий и мест общего пользования" (1050199990)</t>
  </si>
  <si>
    <t>Расходы по содействию местному самоуправлению в развитии исторических и иных местных традиций в рамках непрограммного направления  деятельности (1640482420) 4060082420, 0100199990 доля поселения 40600S2420</t>
  </si>
  <si>
    <t>Субсидии на формирование современной городской среды (105F255550)</t>
  </si>
  <si>
    <t>Расходы на капитальный ремонт муниципального жилищного фонда (10501S2600, 105F282600)</t>
  </si>
  <si>
    <t>Расходы на благоустройство территорий муниципальных образований (105F2S2600)</t>
  </si>
  <si>
    <t>Увеличение количества благоустроенных дворовых территорий и мест общего пользования (1050199990)</t>
  </si>
  <si>
    <t xml:space="preserve"> Реализация мероприятий (0100199990, 4060099990, 0250199990)</t>
  </si>
  <si>
    <t>0505</t>
  </si>
  <si>
    <t>Администрирование по жилищному отделу</t>
  </si>
  <si>
    <t>06</t>
  </si>
  <si>
    <t>Охрана окружающей среды</t>
  </si>
  <si>
    <t>0605</t>
  </si>
  <si>
    <t>Другие вопросы в области охраны окружающей среды</t>
  </si>
  <si>
    <t>07</t>
  </si>
  <si>
    <t>Образование</t>
  </si>
  <si>
    <t>0701</t>
  </si>
  <si>
    <t>Дошкольное образование</t>
  </si>
  <si>
    <t xml:space="preserve">Субсидии на строительство и реконструкцию объектов муниципальной собственности (0140442110) </t>
  </si>
  <si>
    <t>0702</t>
  </si>
  <si>
    <t>Общее образование</t>
  </si>
  <si>
    <t>Бесплатное питание (0140284030)</t>
  </si>
  <si>
    <t>Расходы на организацию бесплатного горячего питания обучающихся, получающих начальное общее образование в гоосударственных и муниципальных образовательных организациях (01402L3040)</t>
  </si>
  <si>
    <t>Муниципальная программа  "Развитие образоания в муниципальном образовании Октябрьский район" Расходы на создание в общеобразовательных организациях, расположенных в сельской местности, условий для занятий физ культурой и спортом. (014E250970)</t>
  </si>
  <si>
    <t>Субсидии на строительство и реконструкцию дошкольных образовательных и общеобразовательных учреждений в рамках подпрограммы "Общее образование и дополнительное образование"  муниципальной  программы "Развитие образования в Октябрьском  районе" (0140482030) 01.40.18 и местн. 01404S2030</t>
  </si>
  <si>
    <t>0703</t>
  </si>
  <si>
    <t>Дополнительное образование детей</t>
  </si>
  <si>
    <t>0707</t>
  </si>
  <si>
    <t>Молодежная политика  и оздоровление   детей</t>
  </si>
  <si>
    <t>0709</t>
  </si>
  <si>
    <t>Другие вопросы в области  образования</t>
  </si>
  <si>
    <t>08</t>
  </si>
  <si>
    <t>Культура и кинематография</t>
  </si>
  <si>
    <t>0801</t>
  </si>
  <si>
    <t>Культура</t>
  </si>
  <si>
    <t>Подпрограмма "Библиотечное дело" (0310182520, 03101S2520, 4070082520, 40700S2520 поселения)</t>
  </si>
  <si>
    <t>0802</t>
  </si>
  <si>
    <t>Кинематография</t>
  </si>
  <si>
    <t>0804</t>
  </si>
  <si>
    <t>Другие вопросы в области культуры, кинематографии</t>
  </si>
  <si>
    <t>09</t>
  </si>
  <si>
    <t xml:space="preserve">Здравоохранение </t>
  </si>
  <si>
    <t>0907</t>
  </si>
  <si>
    <t>Дотация по обеспечению  санитарно-эпидемиологической безопасности при подготовке к проведению общероссийского голосования (140W058530)</t>
  </si>
  <si>
    <t>0909</t>
  </si>
  <si>
    <t>Бюджетные инвестиции в объекты капитального строительства государственной собственности субъектов РФ (1800542110)</t>
  </si>
  <si>
    <t>Расходы на организацию мероприятий по проведению дезинсекции и дератизации (1800684280)</t>
  </si>
  <si>
    <t>Социальная политика</t>
  </si>
  <si>
    <t>Пенсионное обеспечение</t>
  </si>
  <si>
    <t>Субвенции на осуществление полномочий по обеспечению жильем отдельных категорий граждан, установленных федеральным законом от 12.01.1995 № 5-ФЗ "О ветеранах" и …" (0920251350) 01.20.04 (09202D1340 01.30.15) 0920251340</t>
  </si>
  <si>
    <t>1003</t>
  </si>
  <si>
    <t>Мероприятие на реализацию мер, направленных на профилактику и устранение последствий распространения новой коронавирусной инфекции (1350191350)</t>
  </si>
  <si>
    <t>Субсидии на софинансирование мероприятий подпрограммы "Обеспечение жильем молодых семей"  за счет средств бюджета автономного округа (0920251760)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</si>
  <si>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общеобразовательную программу дошкольного образования (0140284050) тс 01.30.09</t>
  </si>
  <si>
    <t>Субвенции на предоставление дополнительных мер социальной поддержки детям-сиротам и детям, оставшимся без попечения родителей, а так же лицам из числа детей-сирот и детей, оставшихся без попечения родителей, усыновителям, приемным родителям, патронатных воспитателям и воспитателям детских домов семейного типа в рамках подпрограммы "Дети Югры" государственной программы "Социальная поддержка жителей ХМАО-Югры на 2014-2020 годы" (1310184060)</t>
  </si>
  <si>
    <t>1004</t>
  </si>
  <si>
    <t>Субвенции на обеспечение предоставления жилых помещений детям-сиротам и детям, оставшимся без попечения родителей, лицам из числа по договорам найма специализированных жилых помещений в рамках подпрограммы "Преодоление социальной исключенности" государственной программы "Социальная поддержка жителей Ханты-Мансийского автономного округа - Югры" за счет средств автономного округа (1310184310)</t>
  </si>
  <si>
    <t>Обеспечение жильем молодых семей (09201L4970) 01.40.02, 01.02.00, 01.41.04,</t>
  </si>
  <si>
    <t>1006</t>
  </si>
  <si>
    <t>Реализация мероприятий по защите населения и территории от чрезвычайных ситуацийприродного и техногенного характера, гражданская оборона (4020099990)</t>
  </si>
  <si>
    <t>Осуществление деятельности отдела по опеке и попечительству</t>
  </si>
  <si>
    <t>Физическая культура и спорт</t>
  </si>
  <si>
    <t>Физическая культура</t>
  </si>
  <si>
    <t>Массовый спорт</t>
  </si>
  <si>
    <t>1103</t>
  </si>
  <si>
    <t>Спорт высших достижений</t>
  </si>
  <si>
    <t>Средства массовой информации</t>
  </si>
  <si>
    <t>1202</t>
  </si>
  <si>
    <t>Периодическая печать и издательства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</si>
  <si>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</si>
  <si>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</si>
  <si>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Межбюджетные трансферты</t>
  </si>
  <si>
    <t>Дотации на выравнивание  бюджетной обеспеченности субъектов РФ и муниципальных образований</t>
  </si>
  <si>
    <t>Иные дотации</t>
  </si>
  <si>
    <t>Прочие межбюджетные трансферты</t>
  </si>
  <si>
    <t>ИТОГО РАСХОДОВ</t>
  </si>
  <si>
    <t>Председатель Комитета по управлению муниципальными</t>
  </si>
  <si>
    <t>финансами администрации Октябрьского района</t>
  </si>
  <si>
    <t>Куклина Н.Г.</t>
  </si>
  <si>
    <t>Заведующий отделом учета исполнения бюджета</t>
  </si>
  <si>
    <t>Мальгин С.В.</t>
  </si>
  <si>
    <t>Заведующий бюджетным отделом</t>
  </si>
  <si>
    <t>Заворотынская Н.А.</t>
  </si>
  <si>
    <t>Заведующий отделом  доходов</t>
  </si>
  <si>
    <t>Мартюшова О.Г.</t>
  </si>
  <si>
    <t xml:space="preserve">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</si>
</sst>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* #,##0.00\ &quot;₽&quot;_-;\-* #,##0.00\ &quot;₽&quot;_-;_-* &quot;-&quot;??\ &quot;₽&quot;_-;_-@_-"/>
    <numFmt numFmtId="164" formatCode="#,##0.0"/>
    <numFmt numFmtId="165" formatCode="0.0"/>
    <numFmt numFmtId="166" formatCode="_-* #,##0.0_р_._-;\-* #,##0.0_р_._-;_-* &quot;-&quot;?_р_._-;_-@_-"/>
    <numFmt numFmtId="167" formatCode="_-* #,##0.0\ _₽_-;\-* #,##0.0\ _₽_-;_-* &quot;-&quot;?\ _₽_-;_-@_-"/>
    <numFmt numFmtId="168" formatCode="#,##0.00_ ;\-#,##0.00\ 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 Cyr"/>
      <family val="2"/>
      <charset val="204"/>
    </font>
    <font>
      <sz val="9"/>
      <name val="Arial Cyr"/>
      <family val="2"/>
      <charset val="204"/>
    </font>
    <font>
      <b/>
      <sz val="9"/>
      <name val="Arial Cyr"/>
      <family val="2"/>
      <charset val="204"/>
    </font>
    <font>
      <b/>
      <sz val="8"/>
      <name val="Arial Cyr"/>
      <family val="2"/>
      <charset val="204"/>
    </font>
    <font>
      <b/>
      <sz val="9"/>
      <name val="Arial Cyr"/>
      <charset val="204"/>
    </font>
    <font>
      <b/>
      <sz val="9"/>
      <name val="Arial"/>
      <family val="2"/>
    </font>
    <font>
      <sz val="9"/>
      <name val="Arial"/>
      <family val="2"/>
    </font>
    <font>
      <sz val="9"/>
      <name val="Arial"/>
      <family val="2"/>
      <charset val="204"/>
    </font>
    <font>
      <sz val="9"/>
      <name val="Arial Cyr"/>
      <charset val="204"/>
    </font>
    <font>
      <b/>
      <sz val="9"/>
      <name val="Arial"/>
      <family val="2"/>
      <charset val="204"/>
    </font>
    <font>
      <sz val="10"/>
      <name val="Arial Cyr"/>
      <charset val="204"/>
    </font>
    <font>
      <sz val="10"/>
      <name val="Arial Cyr"/>
    </font>
    <font>
      <b/>
      <sz val="12"/>
      <color indexed="30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1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Arial Cyr"/>
      <charset val="204"/>
    </font>
    <font>
      <b/>
      <sz val="11"/>
      <color indexed="8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1"/>
      <color indexed="36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13" fillId="0" borderId="0"/>
    <xf numFmtId="0" fontId="30" fillId="0" borderId="0"/>
  </cellStyleXfs>
  <cellXfs count="198">
    <xf numFmtId="0" fontId="0" fillId="0" borderId="0" xfId="0"/>
    <xf numFmtId="0" fontId="0" fillId="0" borderId="0" xfId="0" applyFill="1"/>
    <xf numFmtId="0" fontId="3" fillId="0" borderId="0" xfId="0" applyFont="1" applyFill="1" applyAlignment="1"/>
    <xf numFmtId="0" fontId="4" fillId="0" borderId="0" xfId="0" applyFont="1" applyFill="1" applyAlignment="1"/>
    <xf numFmtId="0" fontId="0" fillId="0" borderId="0" xfId="0" applyFill="1" applyAlignment="1"/>
    <xf numFmtId="0" fontId="0" fillId="0" borderId="0" xfId="0" applyFill="1" applyAlignment="1">
      <alignment horizontal="right"/>
    </xf>
    <xf numFmtId="0" fontId="5" fillId="0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49" fontId="7" fillId="0" borderId="8" xfId="0" applyNumberFormat="1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left" vertical="top"/>
    </xf>
    <xf numFmtId="164" fontId="6" fillId="0" borderId="8" xfId="0" applyNumberFormat="1" applyFont="1" applyFill="1" applyBorder="1" applyAlignment="1">
      <alignment horizontal="right" vertical="top"/>
    </xf>
    <xf numFmtId="164" fontId="6" fillId="0" borderId="8" xfId="0" applyNumberFormat="1" applyFont="1" applyFill="1" applyBorder="1" applyAlignment="1">
      <alignment vertical="top"/>
    </xf>
    <xf numFmtId="49" fontId="8" fillId="0" borderId="5" xfId="0" applyNumberFormat="1" applyFont="1" applyFill="1" applyBorder="1" applyAlignment="1">
      <alignment horizontal="center" vertical="top" wrapText="1"/>
    </xf>
    <xf numFmtId="0" fontId="9" fillId="0" borderId="5" xfId="0" applyFont="1" applyFill="1" applyBorder="1" applyAlignment="1">
      <alignment vertical="top" wrapText="1"/>
    </xf>
    <xf numFmtId="164" fontId="9" fillId="0" borderId="5" xfId="0" applyNumberFormat="1" applyFont="1" applyFill="1" applyBorder="1" applyAlignment="1">
      <alignment vertical="top" wrapText="1"/>
    </xf>
    <xf numFmtId="164" fontId="10" fillId="0" borderId="5" xfId="0" applyNumberFormat="1" applyFont="1" applyFill="1" applyBorder="1" applyAlignment="1">
      <alignment horizontal="right" vertical="top"/>
    </xf>
    <xf numFmtId="164" fontId="10" fillId="0" borderId="5" xfId="0" applyNumberFormat="1" applyFont="1" applyFill="1" applyBorder="1" applyAlignment="1">
      <alignment vertical="top"/>
    </xf>
    <xf numFmtId="164" fontId="10" fillId="0" borderId="8" xfId="0" applyNumberFormat="1" applyFont="1" applyFill="1" applyBorder="1" applyAlignment="1">
      <alignment vertical="top"/>
    </xf>
    <xf numFmtId="0" fontId="9" fillId="0" borderId="8" xfId="0" applyFont="1" applyFill="1" applyBorder="1" applyAlignment="1">
      <alignment vertical="top" wrapText="1"/>
    </xf>
    <xf numFmtId="164" fontId="9" fillId="0" borderId="8" xfId="0" applyNumberFormat="1" applyFont="1" applyFill="1" applyBorder="1" applyAlignment="1">
      <alignment vertical="top" wrapText="1"/>
    </xf>
    <xf numFmtId="164" fontId="10" fillId="0" borderId="8" xfId="0" applyNumberFormat="1" applyFont="1" applyFill="1" applyBorder="1" applyAlignment="1">
      <alignment horizontal="right" vertical="top"/>
    </xf>
    <xf numFmtId="49" fontId="8" fillId="0" borderId="2" xfId="0" applyNumberFormat="1" applyFont="1" applyFill="1" applyBorder="1" applyAlignment="1">
      <alignment horizontal="center" vertical="top" wrapText="1"/>
    </xf>
    <xf numFmtId="49" fontId="3" fillId="0" borderId="8" xfId="0" applyNumberFormat="1" applyFont="1" applyFill="1" applyBorder="1" applyAlignment="1">
      <alignment horizontal="center" vertical="top"/>
    </xf>
    <xf numFmtId="49" fontId="3" fillId="0" borderId="2" xfId="0" applyNumberFormat="1" applyFont="1" applyFill="1" applyBorder="1" applyAlignment="1">
      <alignment horizontal="center" vertical="top"/>
    </xf>
    <xf numFmtId="49" fontId="8" fillId="0" borderId="8" xfId="0" applyNumberFormat="1" applyFont="1" applyFill="1" applyBorder="1" applyAlignment="1">
      <alignment horizontal="center" vertical="top" wrapText="1"/>
    </xf>
    <xf numFmtId="49" fontId="9" fillId="0" borderId="5" xfId="0" applyNumberFormat="1" applyFont="1" applyFill="1" applyBorder="1" applyAlignment="1">
      <alignment horizontal="center" vertical="top" wrapText="1"/>
    </xf>
    <xf numFmtId="0" fontId="9" fillId="0" borderId="9" xfId="0" applyFont="1" applyFill="1" applyBorder="1" applyAlignment="1">
      <alignment vertical="top" wrapText="1"/>
    </xf>
    <xf numFmtId="49" fontId="7" fillId="0" borderId="5" xfId="0" applyNumberFormat="1" applyFont="1" applyFill="1" applyBorder="1" applyAlignment="1">
      <alignment horizontal="center" vertical="top" wrapText="1"/>
    </xf>
    <xf numFmtId="0" fontId="11" fillId="0" borderId="8" xfId="0" applyFont="1" applyFill="1" applyBorder="1" applyAlignment="1">
      <alignment vertical="top"/>
    </xf>
    <xf numFmtId="164" fontId="7" fillId="0" borderId="8" xfId="0" applyNumberFormat="1" applyFont="1" applyFill="1" applyBorder="1" applyAlignment="1">
      <alignment horizontal="right" vertical="top" wrapText="1"/>
    </xf>
    <xf numFmtId="164" fontId="6" fillId="0" borderId="5" xfId="0" applyNumberFormat="1" applyFont="1" applyFill="1" applyBorder="1" applyAlignment="1">
      <alignment horizontal="right" vertical="top"/>
    </xf>
    <xf numFmtId="49" fontId="9" fillId="0" borderId="5" xfId="0" applyNumberFormat="1" applyFont="1" applyFill="1" applyBorder="1" applyAlignment="1">
      <alignment vertical="top" wrapText="1"/>
    </xf>
    <xf numFmtId="0" fontId="9" fillId="0" borderId="8" xfId="0" applyFont="1" applyFill="1" applyBorder="1" applyAlignment="1">
      <alignment horizontal="justify" vertical="top" wrapText="1"/>
    </xf>
    <xf numFmtId="164" fontId="9" fillId="0" borderId="8" xfId="0" applyNumberFormat="1" applyFont="1" applyFill="1" applyBorder="1" applyAlignment="1">
      <alignment horizontal="right" vertical="top" wrapText="1"/>
    </xf>
    <xf numFmtId="0" fontId="9" fillId="0" borderId="8" xfId="0" applyFont="1" applyFill="1" applyBorder="1" applyAlignment="1">
      <alignment vertical="top"/>
    </xf>
    <xf numFmtId="164" fontId="9" fillId="0" borderId="8" xfId="0" applyNumberFormat="1" applyFont="1" applyFill="1" applyBorder="1" applyAlignment="1">
      <alignment vertical="top"/>
    </xf>
    <xf numFmtId="0" fontId="9" fillId="0" borderId="9" xfId="0" applyFont="1" applyFill="1" applyBorder="1" applyAlignment="1">
      <alignment vertical="top" wrapText="1" shrinkToFit="1"/>
    </xf>
    <xf numFmtId="164" fontId="9" fillId="0" borderId="8" xfId="0" applyNumberFormat="1" applyFont="1" applyFill="1" applyBorder="1" applyAlignment="1">
      <alignment vertical="top" wrapText="1" shrinkToFit="1"/>
    </xf>
    <xf numFmtId="0" fontId="7" fillId="0" borderId="9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left" vertical="top"/>
    </xf>
    <xf numFmtId="164" fontId="0" fillId="0" borderId="0" xfId="0" applyNumberFormat="1" applyFill="1"/>
    <xf numFmtId="164" fontId="9" fillId="0" borderId="9" xfId="0" applyNumberFormat="1" applyFont="1" applyFill="1" applyBorder="1" applyAlignment="1">
      <alignment vertical="top" wrapText="1"/>
    </xf>
    <xf numFmtId="164" fontId="6" fillId="0" borderId="3" xfId="0" applyNumberFormat="1" applyFont="1" applyFill="1" applyBorder="1" applyAlignment="1">
      <alignment vertical="top"/>
    </xf>
    <xf numFmtId="49" fontId="9" fillId="0" borderId="8" xfId="0" applyNumberFormat="1" applyFont="1" applyFill="1" applyBorder="1" applyAlignment="1">
      <alignment horizontal="center" vertical="top" wrapText="1"/>
    </xf>
    <xf numFmtId="164" fontId="10" fillId="0" borderId="2" xfId="0" applyNumberFormat="1" applyFont="1" applyFill="1" applyBorder="1" applyAlignment="1">
      <alignment horizontal="right" vertical="top"/>
    </xf>
    <xf numFmtId="164" fontId="9" fillId="0" borderId="8" xfId="0" applyNumberFormat="1" applyFont="1" applyFill="1" applyBorder="1" applyAlignment="1">
      <alignment horizontal="right" vertical="top" wrapText="1" shrinkToFit="1"/>
    </xf>
    <xf numFmtId="0" fontId="7" fillId="0" borderId="0" xfId="0" applyFont="1" applyFill="1" applyBorder="1" applyAlignment="1">
      <alignment horizontal="center" vertical="top" wrapText="1"/>
    </xf>
    <xf numFmtId="164" fontId="6" fillId="0" borderId="2" xfId="0" applyNumberFormat="1" applyFont="1" applyFill="1" applyBorder="1" applyAlignment="1">
      <alignment vertical="top"/>
    </xf>
    <xf numFmtId="164" fontId="9" fillId="0" borderId="5" xfId="0" applyNumberFormat="1" applyFont="1" applyFill="1" applyBorder="1" applyAlignment="1">
      <alignment horizontal="right" vertical="top" wrapText="1"/>
    </xf>
    <xf numFmtId="164" fontId="7" fillId="0" borderId="6" xfId="0" applyNumberFormat="1" applyFont="1" applyFill="1" applyBorder="1" applyAlignment="1">
      <alignment horizontal="right" vertical="top" wrapText="1"/>
    </xf>
    <xf numFmtId="164" fontId="9" fillId="0" borderId="8" xfId="0" applyNumberFormat="1" applyFont="1" applyFill="1" applyBorder="1" applyAlignment="1">
      <alignment horizontal="right" vertical="top"/>
    </xf>
    <xf numFmtId="0" fontId="9" fillId="0" borderId="6" xfId="0" applyFont="1" applyFill="1" applyBorder="1" applyAlignment="1">
      <alignment vertical="top" wrapText="1"/>
    </xf>
    <xf numFmtId="164" fontId="7" fillId="0" borderId="8" xfId="0" applyNumberFormat="1" applyFont="1" applyFill="1" applyBorder="1" applyAlignment="1">
      <alignment vertical="top" wrapText="1"/>
    </xf>
    <xf numFmtId="49" fontId="9" fillId="0" borderId="8" xfId="0" applyNumberFormat="1" applyFont="1" applyFill="1" applyBorder="1" applyAlignment="1">
      <alignment vertical="top" wrapText="1"/>
    </xf>
    <xf numFmtId="165" fontId="10" fillId="0" borderId="8" xfId="0" applyNumberFormat="1" applyFont="1" applyFill="1" applyBorder="1" applyAlignment="1">
      <alignment vertical="top"/>
    </xf>
    <xf numFmtId="164" fontId="8" fillId="0" borderId="8" xfId="0" applyNumberFormat="1" applyFont="1" applyFill="1" applyBorder="1" applyAlignment="1">
      <alignment horizontal="right" vertical="top" wrapText="1"/>
    </xf>
    <xf numFmtId="49" fontId="15" fillId="0" borderId="0" xfId="2" applyNumberFormat="1" applyFont="1" applyAlignment="1">
      <alignment horizontal="center" vertical="center" wrapText="1"/>
    </xf>
    <xf numFmtId="0" fontId="15" fillId="0" borderId="0" xfId="2" applyNumberFormat="1" applyFont="1" applyAlignment="1">
      <alignment horizontal="left" vertical="center" wrapText="1"/>
    </xf>
    <xf numFmtId="166" fontId="16" fillId="2" borderId="0" xfId="2" applyNumberFormat="1" applyFont="1" applyFill="1" applyAlignment="1">
      <alignment horizontal="center" vertical="center" wrapText="1"/>
    </xf>
    <xf numFmtId="166" fontId="17" fillId="2" borderId="0" xfId="2" applyNumberFormat="1" applyFont="1" applyFill="1" applyBorder="1" applyAlignment="1">
      <alignment horizontal="center" vertical="center" wrapText="1"/>
    </xf>
    <xf numFmtId="166" fontId="17" fillId="0" borderId="0" xfId="2" applyNumberFormat="1" applyFont="1" applyFill="1" applyAlignment="1">
      <alignment horizontal="center" vertical="center" wrapText="1"/>
    </xf>
    <xf numFmtId="166" fontId="17" fillId="2" borderId="0" xfId="0" applyNumberFormat="1" applyFont="1" applyFill="1" applyAlignment="1">
      <alignment horizontal="center" vertical="center" wrapText="1"/>
    </xf>
    <xf numFmtId="166" fontId="17" fillId="0" borderId="0" xfId="0" applyNumberFormat="1" applyFont="1" applyAlignment="1">
      <alignment horizontal="center" vertical="center" wrapText="1"/>
    </xf>
    <xf numFmtId="166" fontId="18" fillId="0" borderId="0" xfId="0" applyNumberFormat="1" applyFont="1" applyFill="1" applyAlignment="1">
      <alignment horizontal="center" vertical="center" wrapText="1"/>
    </xf>
    <xf numFmtId="166" fontId="17" fillId="0" borderId="0" xfId="0" applyNumberFormat="1" applyFont="1" applyFill="1" applyAlignment="1">
      <alignment horizontal="center" vertical="center" wrapText="1"/>
    </xf>
    <xf numFmtId="166" fontId="18" fillId="2" borderId="0" xfId="0" applyNumberFormat="1" applyFont="1" applyFill="1" applyAlignment="1">
      <alignment horizontal="center" vertical="center" wrapText="1"/>
    </xf>
    <xf numFmtId="166" fontId="18" fillId="0" borderId="0" xfId="0" applyNumberFormat="1" applyFont="1" applyAlignment="1">
      <alignment horizontal="center" vertical="center" wrapText="1"/>
    </xf>
    <xf numFmtId="49" fontId="19" fillId="0" borderId="16" xfId="2" applyNumberFormat="1" applyFont="1" applyBorder="1" applyAlignment="1">
      <alignment horizontal="center" vertical="center" wrapText="1"/>
    </xf>
    <xf numFmtId="0" fontId="27" fillId="0" borderId="8" xfId="2" applyNumberFormat="1" applyFont="1" applyFill="1" applyBorder="1" applyAlignment="1">
      <alignment horizontal="center" vertical="center" wrapText="1"/>
    </xf>
    <xf numFmtId="0" fontId="19" fillId="0" borderId="8" xfId="2" applyNumberFormat="1" applyFont="1" applyFill="1" applyBorder="1" applyAlignment="1">
      <alignment horizontal="center" vertical="center" wrapText="1"/>
    </xf>
    <xf numFmtId="0" fontId="27" fillId="0" borderId="17" xfId="2" applyNumberFormat="1" applyFont="1" applyFill="1" applyBorder="1" applyAlignment="1">
      <alignment horizontal="center" vertical="center" wrapText="1"/>
    </xf>
    <xf numFmtId="49" fontId="27" fillId="4" borderId="16" xfId="2" quotePrefix="1" applyNumberFormat="1" applyFont="1" applyFill="1" applyBorder="1" applyAlignment="1">
      <alignment horizontal="center" vertical="center" wrapText="1"/>
    </xf>
    <xf numFmtId="0" fontId="27" fillId="4" borderId="8" xfId="2" applyNumberFormat="1" applyFont="1" applyFill="1" applyBorder="1" applyAlignment="1">
      <alignment horizontal="left" vertical="center" wrapText="1"/>
    </xf>
    <xf numFmtId="166" fontId="21" fillId="4" borderId="8" xfId="2" applyNumberFormat="1" applyFont="1" applyFill="1" applyBorder="1" applyAlignment="1">
      <alignment horizontal="center" vertical="center" wrapText="1"/>
    </xf>
    <xf numFmtId="166" fontId="20" fillId="4" borderId="8" xfId="0" applyNumberFormat="1" applyFont="1" applyFill="1" applyBorder="1" applyAlignment="1">
      <alignment horizontal="center" vertical="center" wrapText="1"/>
    </xf>
    <xf numFmtId="166" fontId="21" fillId="4" borderId="17" xfId="0" applyNumberFormat="1" applyFont="1" applyFill="1" applyBorder="1" applyAlignment="1">
      <alignment horizontal="center" vertical="center" wrapText="1"/>
    </xf>
    <xf numFmtId="49" fontId="19" fillId="0" borderId="16" xfId="2" quotePrefix="1" applyNumberFormat="1" applyFont="1" applyFill="1" applyBorder="1" applyAlignment="1">
      <alignment horizontal="center" vertical="center" wrapText="1"/>
    </xf>
    <xf numFmtId="0" fontId="19" fillId="0" borderId="8" xfId="2" applyNumberFormat="1" applyFont="1" applyFill="1" applyBorder="1" applyAlignment="1">
      <alignment horizontal="left" vertical="center" wrapText="1"/>
    </xf>
    <xf numFmtId="166" fontId="20" fillId="2" borderId="8" xfId="2" applyNumberFormat="1" applyFont="1" applyFill="1" applyBorder="1" applyAlignment="1">
      <alignment horizontal="center" vertical="center" wrapText="1"/>
    </xf>
    <xf numFmtId="166" fontId="20" fillId="0" borderId="8" xfId="2" applyNumberFormat="1" applyFont="1" applyFill="1" applyBorder="1" applyAlignment="1">
      <alignment horizontal="center" vertical="center" wrapText="1"/>
    </xf>
    <xf numFmtId="166" fontId="20" fillId="2" borderId="8" xfId="0" applyNumberFormat="1" applyFont="1" applyFill="1" applyBorder="1" applyAlignment="1">
      <alignment horizontal="center" vertical="center" wrapText="1"/>
    </xf>
    <xf numFmtId="166" fontId="20" fillId="0" borderId="8" xfId="0" applyNumberFormat="1" applyFont="1" applyFill="1" applyBorder="1" applyAlignment="1">
      <alignment horizontal="center" vertical="center" wrapText="1"/>
    </xf>
    <xf numFmtId="166" fontId="28" fillId="5" borderId="8" xfId="0" applyNumberFormat="1" applyFont="1" applyFill="1" applyBorder="1" applyAlignment="1">
      <alignment horizontal="center" vertical="center" wrapText="1"/>
    </xf>
    <xf numFmtId="166" fontId="28" fillId="3" borderId="8" xfId="0" applyNumberFormat="1" applyFont="1" applyFill="1" applyBorder="1" applyAlignment="1">
      <alignment horizontal="center" vertical="center" wrapText="1"/>
    </xf>
    <xf numFmtId="166" fontId="21" fillId="2" borderId="8" xfId="0" applyNumberFormat="1" applyFont="1" applyFill="1" applyBorder="1" applyAlignment="1">
      <alignment horizontal="center" vertical="center" wrapText="1"/>
    </xf>
    <xf numFmtId="166" fontId="21" fillId="0" borderId="17" xfId="0" applyNumberFormat="1" applyFont="1" applyFill="1" applyBorder="1" applyAlignment="1">
      <alignment horizontal="center" vertical="center" wrapText="1"/>
    </xf>
    <xf numFmtId="167" fontId="0" fillId="0" borderId="0" xfId="0" applyNumberFormat="1"/>
    <xf numFmtId="49" fontId="19" fillId="0" borderId="16" xfId="2" applyNumberFormat="1" applyFont="1" applyFill="1" applyBorder="1" applyAlignment="1">
      <alignment horizontal="center" vertical="center" wrapText="1"/>
    </xf>
    <xf numFmtId="166" fontId="29" fillId="3" borderId="8" xfId="0" applyNumberFormat="1" applyFont="1" applyFill="1" applyBorder="1" applyAlignment="1">
      <alignment horizontal="center" vertical="center" wrapText="1"/>
    </xf>
    <xf numFmtId="166" fontId="20" fillId="4" borderId="8" xfId="2" applyNumberFormat="1" applyFont="1" applyFill="1" applyBorder="1" applyAlignment="1">
      <alignment horizontal="center" vertical="center" wrapText="1"/>
    </xf>
    <xf numFmtId="166" fontId="21" fillId="4" borderId="17" xfId="2" applyNumberFormat="1" applyFont="1" applyFill="1" applyBorder="1" applyAlignment="1">
      <alignment horizontal="center" vertical="center" wrapText="1"/>
    </xf>
    <xf numFmtId="0" fontId="27" fillId="4" borderId="2" xfId="2" applyNumberFormat="1" applyFont="1" applyFill="1" applyBorder="1" applyAlignment="1">
      <alignment vertical="center" wrapText="1"/>
    </xf>
    <xf numFmtId="166" fontId="21" fillId="4" borderId="2" xfId="2" applyNumberFormat="1" applyFont="1" applyFill="1" applyBorder="1" applyAlignment="1">
      <alignment vertical="center" wrapText="1"/>
    </xf>
    <xf numFmtId="166" fontId="21" fillId="4" borderId="2" xfId="2" applyNumberFormat="1" applyFont="1" applyFill="1" applyBorder="1" applyAlignment="1">
      <alignment horizontal="center" wrapText="1"/>
    </xf>
    <xf numFmtId="49" fontId="19" fillId="2" borderId="16" xfId="2" quotePrefix="1" applyNumberFormat="1" applyFont="1" applyFill="1" applyBorder="1" applyAlignment="1">
      <alignment horizontal="center" vertical="center" wrapText="1"/>
    </xf>
    <xf numFmtId="0" fontId="19" fillId="6" borderId="8" xfId="2" applyNumberFormat="1" applyFont="1" applyFill="1" applyBorder="1" applyAlignment="1">
      <alignment horizontal="left" vertical="center" wrapText="1"/>
    </xf>
    <xf numFmtId="0" fontId="20" fillId="0" borderId="8" xfId="3" applyNumberFormat="1" applyFont="1" applyFill="1" applyBorder="1" applyAlignment="1" applyProtection="1">
      <alignment horizontal="left" vertical="center" wrapText="1"/>
      <protection hidden="1"/>
    </xf>
    <xf numFmtId="166" fontId="21" fillId="4" borderId="8" xfId="0" applyNumberFormat="1" applyFont="1" applyFill="1" applyBorder="1" applyAlignment="1">
      <alignment horizontal="center" vertical="center" wrapText="1"/>
    </xf>
    <xf numFmtId="2" fontId="21" fillId="0" borderId="17" xfId="0" applyNumberFormat="1" applyFont="1" applyFill="1" applyBorder="1" applyAlignment="1">
      <alignment horizontal="center" vertical="center" wrapText="1"/>
    </xf>
    <xf numFmtId="49" fontId="19" fillId="2" borderId="16" xfId="2" applyNumberFormat="1" applyFont="1" applyFill="1" applyBorder="1" applyAlignment="1">
      <alignment horizontal="center" vertical="center" wrapText="1"/>
    </xf>
    <xf numFmtId="49" fontId="20" fillId="0" borderId="16" xfId="2" applyNumberFormat="1" applyFont="1" applyFill="1" applyBorder="1" applyAlignment="1">
      <alignment horizontal="center" vertical="center" wrapText="1"/>
    </xf>
    <xf numFmtId="0" fontId="20" fillId="0" borderId="8" xfId="2" applyNumberFormat="1" applyFont="1" applyFill="1" applyBorder="1" applyAlignment="1">
      <alignment horizontal="left" vertical="center" wrapText="1"/>
    </xf>
    <xf numFmtId="167" fontId="12" fillId="0" borderId="0" xfId="0" applyNumberFormat="1" applyFont="1"/>
    <xf numFmtId="0" fontId="12" fillId="0" borderId="0" xfId="0" applyFont="1"/>
    <xf numFmtId="0" fontId="19" fillId="2" borderId="8" xfId="2" applyNumberFormat="1" applyFont="1" applyFill="1" applyBorder="1" applyAlignment="1">
      <alignment horizontal="left" vertical="center" wrapText="1"/>
    </xf>
    <xf numFmtId="0" fontId="20" fillId="0" borderId="0" xfId="0" applyFont="1" applyAlignment="1">
      <alignment wrapText="1"/>
    </xf>
    <xf numFmtId="165" fontId="21" fillId="0" borderId="17" xfId="0" applyNumberFormat="1" applyFont="1" applyFill="1" applyBorder="1" applyAlignment="1">
      <alignment horizontal="center" vertical="center" wrapText="1"/>
    </xf>
    <xf numFmtId="49" fontId="27" fillId="4" borderId="16" xfId="2" applyNumberFormat="1" applyFont="1" applyFill="1" applyBorder="1" applyAlignment="1">
      <alignment horizontal="center" vertical="center" wrapText="1"/>
    </xf>
    <xf numFmtId="0" fontId="27" fillId="4" borderId="8" xfId="0" applyNumberFormat="1" applyFont="1" applyFill="1" applyBorder="1" applyAlignment="1">
      <alignment horizontal="left" vertical="center" wrapText="1"/>
    </xf>
    <xf numFmtId="165" fontId="21" fillId="4" borderId="17" xfId="0" applyNumberFormat="1" applyFont="1" applyFill="1" applyBorder="1" applyAlignment="1">
      <alignment horizontal="center" vertical="center" wrapText="1"/>
    </xf>
    <xf numFmtId="0" fontId="19" fillId="0" borderId="8" xfId="0" applyNumberFormat="1" applyFont="1" applyFill="1" applyBorder="1" applyAlignment="1">
      <alignment horizontal="left" vertical="center" wrapText="1"/>
    </xf>
    <xf numFmtId="166" fontId="21" fillId="2" borderId="17" xfId="0" applyNumberFormat="1" applyFont="1" applyFill="1" applyBorder="1" applyAlignment="1">
      <alignment horizontal="center" vertical="center" wrapText="1"/>
    </xf>
    <xf numFmtId="166" fontId="20" fillId="7" borderId="8" xfId="0" applyNumberFormat="1" applyFont="1" applyFill="1" applyBorder="1" applyAlignment="1">
      <alignment horizontal="center" vertical="center" wrapText="1"/>
    </xf>
    <xf numFmtId="167" fontId="0" fillId="2" borderId="0" xfId="0" applyNumberFormat="1" applyFill="1"/>
    <xf numFmtId="0" fontId="0" fillId="2" borderId="0" xfId="0" applyFill="1"/>
    <xf numFmtId="166" fontId="28" fillId="3" borderId="8" xfId="2" applyNumberFormat="1" applyFont="1" applyFill="1" applyBorder="1" applyAlignment="1">
      <alignment horizontal="center" vertical="center" wrapText="1"/>
    </xf>
    <xf numFmtId="166" fontId="21" fillId="4" borderId="19" xfId="2" applyNumberFormat="1" applyFont="1" applyFill="1" applyBorder="1" applyAlignment="1">
      <alignment horizontal="center" vertical="center" wrapText="1"/>
    </xf>
    <xf numFmtId="166" fontId="21" fillId="4" borderId="19" xfId="0" applyNumberFormat="1" applyFont="1" applyFill="1" applyBorder="1" applyAlignment="1">
      <alignment horizontal="center" vertical="center" wrapText="1"/>
    </xf>
    <xf numFmtId="166" fontId="20" fillId="4" borderId="19" xfId="2" applyNumberFormat="1" applyFont="1" applyFill="1" applyBorder="1" applyAlignment="1">
      <alignment horizontal="center" vertical="center" wrapText="1"/>
    </xf>
    <xf numFmtId="166" fontId="21" fillId="4" borderId="20" xfId="0" applyNumberFormat="1" applyFont="1" applyFill="1" applyBorder="1" applyAlignment="1">
      <alignment horizontal="center" vertical="center" wrapText="1"/>
    </xf>
    <xf numFmtId="49" fontId="15" fillId="0" borderId="0" xfId="2" applyNumberFormat="1" applyFont="1" applyFill="1" applyBorder="1" applyAlignment="1">
      <alignment horizontal="center" vertical="center" wrapText="1"/>
    </xf>
    <xf numFmtId="0" fontId="15" fillId="0" borderId="0" xfId="2" applyNumberFormat="1" applyFont="1" applyFill="1" applyBorder="1" applyAlignment="1">
      <alignment horizontal="left" vertical="center" wrapText="1"/>
    </xf>
    <xf numFmtId="168" fontId="16" fillId="2" borderId="0" xfId="2" applyNumberFormat="1" applyFont="1" applyFill="1" applyBorder="1" applyAlignment="1">
      <alignment horizontal="center" vertical="center" wrapText="1"/>
    </xf>
    <xf numFmtId="166" fontId="18" fillId="0" borderId="0" xfId="2" applyNumberFormat="1" applyFont="1" applyFill="1" applyBorder="1" applyAlignment="1">
      <alignment horizontal="center" vertical="center" wrapText="1"/>
    </xf>
    <xf numFmtId="49" fontId="15" fillId="0" borderId="0" xfId="0" applyNumberFormat="1" applyFont="1" applyFill="1" applyBorder="1" applyAlignment="1">
      <alignment horizontal="center" vertical="center" wrapText="1"/>
    </xf>
    <xf numFmtId="0" fontId="15" fillId="0" borderId="0" xfId="0" applyNumberFormat="1" applyFont="1" applyFill="1" applyBorder="1" applyAlignment="1">
      <alignment horizontal="left" vertical="center" wrapText="1"/>
    </xf>
    <xf numFmtId="166" fontId="16" fillId="3" borderId="0" xfId="0" applyNumberFormat="1" applyFont="1" applyFill="1" applyBorder="1" applyAlignment="1">
      <alignment horizontal="center" vertical="center" wrapText="1"/>
    </xf>
    <xf numFmtId="166" fontId="17" fillId="3" borderId="0" xfId="0" applyNumberFormat="1" applyFont="1" applyFill="1" applyBorder="1" applyAlignment="1">
      <alignment horizontal="center" vertical="center" wrapText="1"/>
    </xf>
    <xf numFmtId="166" fontId="18" fillId="3" borderId="0" xfId="2" applyNumberFormat="1" applyFont="1" applyFill="1" applyBorder="1" applyAlignment="1">
      <alignment horizontal="center" vertical="center" wrapText="1"/>
    </xf>
    <xf numFmtId="166" fontId="17" fillId="3" borderId="0" xfId="0" applyNumberFormat="1" applyFont="1" applyFill="1" applyAlignment="1">
      <alignment horizontal="center" vertical="center" wrapText="1"/>
    </xf>
    <xf numFmtId="166" fontId="17" fillId="8" borderId="0" xfId="0" applyNumberFormat="1" applyFont="1" applyFill="1" applyAlignment="1">
      <alignment horizontal="center" vertical="center" wrapText="1"/>
    </xf>
    <xf numFmtId="166" fontId="18" fillId="8" borderId="0" xfId="0" applyNumberFormat="1" applyFont="1" applyFill="1" applyAlignment="1">
      <alignment horizontal="center" vertical="center" wrapText="1"/>
    </xf>
    <xf numFmtId="166" fontId="33" fillId="2" borderId="0" xfId="0" applyNumberFormat="1" applyFont="1" applyFill="1" applyAlignment="1">
      <alignment horizontal="center" vertical="center" wrapText="1"/>
    </xf>
    <xf numFmtId="166" fontId="33" fillId="0" borderId="0" xfId="0" applyNumberFormat="1" applyFont="1" applyAlignment="1">
      <alignment horizontal="center" vertical="center" wrapText="1"/>
    </xf>
    <xf numFmtId="166" fontId="33" fillId="2" borderId="9" xfId="2" applyNumberFormat="1" applyFont="1" applyFill="1" applyBorder="1" applyAlignment="1">
      <alignment horizontal="center" vertical="center" wrapText="1"/>
    </xf>
    <xf numFmtId="49" fontId="31" fillId="0" borderId="0" xfId="0" applyNumberFormat="1" applyFont="1" applyFill="1" applyBorder="1" applyAlignment="1">
      <alignment horizontal="right" vertical="center" wrapText="1"/>
    </xf>
    <xf numFmtId="0" fontId="31" fillId="0" borderId="0" xfId="2" applyNumberFormat="1" applyFont="1" applyFill="1" applyBorder="1" applyAlignment="1">
      <alignment horizontal="left" vertical="center" wrapText="1"/>
    </xf>
    <xf numFmtId="166" fontId="34" fillId="2" borderId="0" xfId="2" applyNumberFormat="1" applyFont="1" applyFill="1" applyBorder="1" applyAlignment="1">
      <alignment horizontal="center" vertical="center" wrapText="1"/>
    </xf>
    <xf numFmtId="166" fontId="33" fillId="2" borderId="0" xfId="2" applyNumberFormat="1" applyFont="1" applyFill="1" applyBorder="1" applyAlignment="1">
      <alignment horizontal="center" vertical="center" wrapText="1"/>
    </xf>
    <xf numFmtId="166" fontId="33" fillId="0" borderId="0" xfId="0" applyNumberFormat="1" applyFont="1" applyFill="1" applyBorder="1" applyAlignment="1">
      <alignment horizontal="left" vertical="center" wrapText="1"/>
    </xf>
    <xf numFmtId="166" fontId="33" fillId="2" borderId="0" xfId="0" applyNumberFormat="1" applyFont="1" applyFill="1" applyAlignment="1">
      <alignment horizontal="left" vertical="center" wrapText="1"/>
    </xf>
    <xf numFmtId="166" fontId="33" fillId="2" borderId="9" xfId="0" applyNumberFormat="1" applyFont="1" applyFill="1" applyBorder="1" applyAlignment="1">
      <alignment horizontal="center" vertical="center" wrapText="1"/>
    </xf>
    <xf numFmtId="0" fontId="31" fillId="0" borderId="0" xfId="0" applyNumberFormat="1" applyFont="1" applyFill="1" applyBorder="1" applyAlignment="1">
      <alignment horizontal="left" vertical="center" wrapText="1"/>
    </xf>
    <xf numFmtId="166" fontId="34" fillId="2" borderId="0" xfId="0" applyNumberFormat="1" applyFont="1" applyFill="1" applyBorder="1" applyAlignment="1">
      <alignment horizontal="center" vertical="center" wrapText="1"/>
    </xf>
    <xf numFmtId="166" fontId="33" fillId="2" borderId="0" xfId="0" applyNumberFormat="1" applyFont="1" applyFill="1" applyBorder="1" applyAlignment="1">
      <alignment horizontal="center" vertical="center" wrapText="1"/>
    </xf>
    <xf numFmtId="49" fontId="33" fillId="0" borderId="0" xfId="0" applyNumberFormat="1" applyFont="1" applyAlignment="1">
      <alignment horizontal="center" vertical="center" wrapText="1"/>
    </xf>
    <xf numFmtId="0" fontId="33" fillId="0" borderId="0" xfId="0" applyFont="1" applyAlignment="1">
      <alignment horizontal="left" vertical="center" wrapText="1"/>
    </xf>
    <xf numFmtId="166" fontId="34" fillId="2" borderId="0" xfId="0" applyNumberFormat="1" applyFont="1" applyFill="1" applyAlignment="1">
      <alignment horizontal="center" vertical="center" wrapText="1"/>
    </xf>
    <xf numFmtId="166" fontId="33" fillId="0" borderId="0" xfId="0" applyNumberFormat="1" applyFont="1" applyFill="1" applyAlignment="1">
      <alignment horizontal="center" vertical="center" wrapText="1"/>
    </xf>
    <xf numFmtId="0" fontId="33" fillId="2" borderId="0" xfId="0" applyFont="1" applyFill="1" applyAlignment="1">
      <alignment horizontal="right"/>
    </xf>
    <xf numFmtId="0" fontId="12" fillId="2" borderId="9" xfId="0" applyFont="1" applyFill="1" applyBorder="1"/>
    <xf numFmtId="0" fontId="33" fillId="0" borderId="0" xfId="0" applyFont="1"/>
    <xf numFmtId="0" fontId="12" fillId="2" borderId="0" xfId="0" applyFont="1" applyFill="1"/>
    <xf numFmtId="0" fontId="0" fillId="0" borderId="0" xfId="0" applyFont="1"/>
    <xf numFmtId="0" fontId="6" fillId="0" borderId="6" xfId="0" applyFont="1" applyFill="1" applyBorder="1" applyAlignment="1">
      <alignment horizontal="center" vertical="top"/>
    </xf>
    <xf numFmtId="0" fontId="6" fillId="0" borderId="7" xfId="0" applyFont="1" applyFill="1" applyBorder="1" applyAlignment="1">
      <alignment horizontal="center" vertical="top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4" fillId="0" borderId="2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/>
    </xf>
    <xf numFmtId="0" fontId="4" fillId="0" borderId="4" xfId="0" applyFont="1" applyFill="1" applyBorder="1" applyAlignment="1">
      <alignment horizontal="center" vertical="top"/>
    </xf>
    <xf numFmtId="0" fontId="4" fillId="0" borderId="5" xfId="0" applyFont="1" applyFill="1" applyBorder="1" applyAlignment="1">
      <alignment horizontal="center" vertical="top"/>
    </xf>
    <xf numFmtId="49" fontId="8" fillId="0" borderId="1" xfId="0" applyNumberFormat="1" applyFont="1" applyFill="1" applyBorder="1" applyAlignment="1">
      <alignment horizontal="center" vertical="top" wrapText="1"/>
    </xf>
    <xf numFmtId="49" fontId="8" fillId="0" borderId="10" xfId="0" applyNumberFormat="1" applyFont="1" applyFill="1" applyBorder="1" applyAlignment="1">
      <alignment horizontal="center" vertical="top" wrapText="1"/>
    </xf>
    <xf numFmtId="164" fontId="6" fillId="0" borderId="10" xfId="0" applyNumberFormat="1" applyFont="1" applyFill="1" applyBorder="1" applyAlignment="1">
      <alignment horizontal="center" vertical="top"/>
    </xf>
    <xf numFmtId="44" fontId="8" fillId="0" borderId="1" xfId="1" applyFont="1" applyFill="1" applyBorder="1" applyAlignment="1">
      <alignment horizontal="center" vertical="top" wrapText="1"/>
    </xf>
    <xf numFmtId="44" fontId="8" fillId="0" borderId="10" xfId="1" applyFont="1" applyFill="1" applyBorder="1" applyAlignment="1">
      <alignment horizontal="center" vertical="top" wrapText="1"/>
    </xf>
    <xf numFmtId="0" fontId="14" fillId="0" borderId="0" xfId="2" applyNumberFormat="1" applyFont="1" applyAlignment="1">
      <alignment horizontal="center" vertical="center" wrapText="1"/>
    </xf>
    <xf numFmtId="49" fontId="19" fillId="0" borderId="11" xfId="2" applyNumberFormat="1" applyFont="1" applyBorder="1" applyAlignment="1">
      <alignment horizontal="center" vertical="center" wrapText="1"/>
    </xf>
    <xf numFmtId="49" fontId="19" fillId="0" borderId="16" xfId="2" applyNumberFormat="1" applyFont="1" applyBorder="1" applyAlignment="1">
      <alignment horizontal="center" vertical="center" wrapText="1"/>
    </xf>
    <xf numFmtId="0" fontId="19" fillId="0" borderId="12" xfId="2" applyNumberFormat="1" applyFont="1" applyBorder="1" applyAlignment="1">
      <alignment horizontal="center" vertical="center" wrapText="1"/>
    </xf>
    <xf numFmtId="0" fontId="19" fillId="0" borderId="8" xfId="2" applyNumberFormat="1" applyFont="1" applyBorder="1" applyAlignment="1">
      <alignment horizontal="center" vertical="center" wrapText="1"/>
    </xf>
    <xf numFmtId="166" fontId="20" fillId="0" borderId="12" xfId="2" applyNumberFormat="1" applyFont="1" applyFill="1" applyBorder="1" applyAlignment="1">
      <alignment horizontal="center" vertical="center" wrapText="1"/>
    </xf>
    <xf numFmtId="166" fontId="20" fillId="0" borderId="12" xfId="0" applyNumberFormat="1" applyFont="1" applyBorder="1" applyAlignment="1">
      <alignment horizontal="center" vertical="center" wrapText="1"/>
    </xf>
    <xf numFmtId="166" fontId="21" fillId="0" borderId="13" xfId="0" applyNumberFormat="1" applyFont="1" applyFill="1" applyBorder="1" applyAlignment="1">
      <alignment horizontal="center" vertical="center" wrapText="1"/>
    </xf>
    <xf numFmtId="166" fontId="21" fillId="0" borderId="14" xfId="0" applyNumberFormat="1" applyFont="1" applyFill="1" applyBorder="1" applyAlignment="1">
      <alignment horizontal="center" vertical="center" wrapText="1"/>
    </xf>
    <xf numFmtId="166" fontId="21" fillId="0" borderId="15" xfId="0" applyNumberFormat="1" applyFont="1" applyFill="1" applyBorder="1" applyAlignment="1">
      <alignment horizontal="center" vertical="center" wrapText="1"/>
    </xf>
    <xf numFmtId="166" fontId="20" fillId="2" borderId="8" xfId="2" applyNumberFormat="1" applyFont="1" applyFill="1" applyBorder="1" applyAlignment="1">
      <alignment horizontal="center" vertical="center" wrapText="1"/>
    </xf>
    <xf numFmtId="166" fontId="20" fillId="2" borderId="8" xfId="0" applyNumberFormat="1" applyFont="1" applyFill="1" applyBorder="1" applyAlignment="1">
      <alignment horizontal="center" vertical="center" wrapText="1"/>
    </xf>
    <xf numFmtId="166" fontId="20" fillId="0" borderId="8" xfId="2" applyNumberFormat="1" applyFont="1" applyFill="1" applyBorder="1" applyAlignment="1">
      <alignment horizontal="center" vertical="center" wrapText="1"/>
    </xf>
    <xf numFmtId="166" fontId="26" fillId="0" borderId="8" xfId="0" applyNumberFormat="1" applyFont="1" applyBorder="1" applyAlignment="1">
      <alignment horizontal="center" vertical="center"/>
    </xf>
    <xf numFmtId="0" fontId="31" fillId="0" borderId="0" xfId="2" applyNumberFormat="1" applyFont="1" applyFill="1" applyBorder="1" applyAlignment="1">
      <alignment horizontal="right" vertical="center" wrapText="1"/>
    </xf>
    <xf numFmtId="166" fontId="20" fillId="0" borderId="8" xfId="2" applyNumberFormat="1" applyFont="1" applyBorder="1" applyAlignment="1">
      <alignment horizontal="center" vertical="center" wrapText="1"/>
    </xf>
    <xf numFmtId="166" fontId="20" fillId="0" borderId="8" xfId="0" applyNumberFormat="1" applyFont="1" applyBorder="1" applyAlignment="1">
      <alignment horizontal="center" vertical="center" wrapText="1"/>
    </xf>
    <xf numFmtId="166" fontId="22" fillId="3" borderId="8" xfId="0" applyNumberFormat="1" applyFont="1" applyFill="1" applyBorder="1" applyAlignment="1">
      <alignment horizontal="center" vertical="center" wrapText="1"/>
    </xf>
    <xf numFmtId="166" fontId="21" fillId="2" borderId="8" xfId="2" applyNumberFormat="1" applyFont="1" applyFill="1" applyBorder="1" applyAlignment="1">
      <alignment horizontal="center" vertical="center" wrapText="1"/>
    </xf>
    <xf numFmtId="166" fontId="21" fillId="0" borderId="17" xfId="2" applyNumberFormat="1" applyFont="1" applyBorder="1" applyAlignment="1">
      <alignment horizontal="center" vertical="center" wrapText="1"/>
    </xf>
    <xf numFmtId="166" fontId="21" fillId="0" borderId="17" xfId="0" applyNumberFormat="1" applyFont="1" applyBorder="1" applyAlignment="1">
      <alignment horizontal="center" vertical="center" wrapText="1"/>
    </xf>
    <xf numFmtId="0" fontId="0" fillId="0" borderId="0" xfId="0"/>
    <xf numFmtId="0" fontId="32" fillId="4" borderId="18" xfId="2" applyNumberFormat="1" applyFont="1" applyFill="1" applyBorder="1" applyAlignment="1">
      <alignment horizontal="center" vertical="center" wrapText="1"/>
    </xf>
    <xf numFmtId="0" fontId="32" fillId="4" borderId="19" xfId="2" applyNumberFormat="1" applyFont="1" applyFill="1" applyBorder="1" applyAlignment="1">
      <alignment horizontal="center" vertical="center" wrapText="1"/>
    </xf>
    <xf numFmtId="166" fontId="21" fillId="0" borderId="8" xfId="2" applyNumberFormat="1" applyFont="1" applyFill="1" applyBorder="1" applyAlignment="1">
      <alignment horizontal="center" vertical="center" wrapText="1"/>
    </xf>
    <xf numFmtId="166" fontId="21" fillId="0" borderId="8" xfId="0" applyNumberFormat="1" applyFont="1" applyBorder="1" applyAlignment="1">
      <alignment horizontal="center" vertical="center" wrapText="1"/>
    </xf>
    <xf numFmtId="166" fontId="33" fillId="0" borderId="0" xfId="2" applyNumberFormat="1" applyFont="1" applyFill="1" applyBorder="1" applyAlignment="1">
      <alignment horizontal="left" vertical="center" wrapText="1"/>
    </xf>
  </cellXfs>
  <cellStyles count="4">
    <cellStyle name="Денежный" xfId="1" builtinId="4"/>
    <cellStyle name="Обычный" xfId="0" builtinId="0"/>
    <cellStyle name="Обычный_Tmp7" xfId="3"/>
    <cellStyle name="Обычный_Лист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36"/>
  <sheetViews>
    <sheetView tabSelected="1" topLeftCell="A7" workbookViewId="0">
      <selection activeCell="Q10" sqref="Q10"/>
    </sheetView>
  </sheetViews>
  <sheetFormatPr defaultRowHeight="15" x14ac:dyDescent="0.25"/>
  <cols>
    <col min="1" max="1" width="23.28515625" customWidth="1"/>
    <col min="2" max="2" width="41" customWidth="1"/>
    <col min="3" max="3" width="14.85546875" customWidth="1"/>
    <col min="4" max="4" width="12.85546875" customWidth="1"/>
    <col min="6" max="9" width="0" hidden="1" customWidth="1"/>
    <col min="10" max="10" width="14.42578125" customWidth="1"/>
    <col min="13" max="13" width="10.140625" customWidth="1"/>
  </cols>
  <sheetData>
    <row r="1" spans="1:13" s="1" customFormat="1" x14ac:dyDescent="0.25">
      <c r="A1" s="158" t="s">
        <v>0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</row>
    <row r="2" spans="1:13" s="1" customFormat="1" ht="9.75" customHeight="1" x14ac:dyDescent="0.25">
      <c r="A2" s="159"/>
      <c r="B2" s="159"/>
      <c r="C2" s="159"/>
      <c r="D2" s="159"/>
      <c r="E2" s="159"/>
      <c r="F2" s="159"/>
      <c r="G2" s="159"/>
      <c r="H2" s="159"/>
      <c r="I2" s="159"/>
      <c r="J2" s="159"/>
    </row>
    <row r="3" spans="1:13" s="1" customFormat="1" ht="14.25" customHeight="1" x14ac:dyDescent="0.25">
      <c r="A3" s="2"/>
      <c r="B3" s="3"/>
      <c r="C3" s="3"/>
      <c r="D3" s="3"/>
      <c r="E3" s="3"/>
      <c r="F3" s="3"/>
      <c r="G3" s="3"/>
      <c r="H3" s="4"/>
      <c r="I3" s="4"/>
      <c r="J3" s="5" t="s">
        <v>1</v>
      </c>
    </row>
    <row r="4" spans="1:13" s="1" customFormat="1" ht="12.75" customHeight="1" x14ac:dyDescent="0.25">
      <c r="A4" s="6" t="s">
        <v>2</v>
      </c>
      <c r="B4" s="7"/>
      <c r="C4" s="160" t="s">
        <v>3</v>
      </c>
      <c r="D4" s="160" t="s">
        <v>4</v>
      </c>
      <c r="E4" s="160" t="s">
        <v>5</v>
      </c>
      <c r="F4" s="163" t="s">
        <v>6</v>
      </c>
      <c r="G4" s="163" t="s">
        <v>7</v>
      </c>
      <c r="H4" s="163" t="s">
        <v>8</v>
      </c>
      <c r="I4" s="163" t="s">
        <v>9</v>
      </c>
      <c r="J4" s="160" t="s">
        <v>10</v>
      </c>
      <c r="K4" s="160" t="s">
        <v>11</v>
      </c>
      <c r="L4" s="160" t="s">
        <v>12</v>
      </c>
      <c r="M4" s="160" t="s">
        <v>13</v>
      </c>
    </row>
    <row r="5" spans="1:13" s="1" customFormat="1" ht="27.75" customHeight="1" x14ac:dyDescent="0.25">
      <c r="A5" s="8" t="s">
        <v>14</v>
      </c>
      <c r="B5" s="9" t="s">
        <v>15</v>
      </c>
      <c r="C5" s="161"/>
      <c r="D5" s="161"/>
      <c r="E5" s="161"/>
      <c r="F5" s="164"/>
      <c r="G5" s="164"/>
      <c r="H5" s="164"/>
      <c r="I5" s="164"/>
      <c r="J5" s="161"/>
      <c r="K5" s="161"/>
      <c r="L5" s="161"/>
      <c r="M5" s="161"/>
    </row>
    <row r="6" spans="1:13" s="1" customFormat="1" ht="39.75" customHeight="1" x14ac:dyDescent="0.25">
      <c r="A6" s="8"/>
      <c r="B6" s="9"/>
      <c r="C6" s="162"/>
      <c r="D6" s="162"/>
      <c r="E6" s="162"/>
      <c r="F6" s="165"/>
      <c r="G6" s="165"/>
      <c r="H6" s="165"/>
      <c r="I6" s="165"/>
      <c r="J6" s="162"/>
      <c r="K6" s="162"/>
      <c r="L6" s="162"/>
      <c r="M6" s="162"/>
    </row>
    <row r="7" spans="1:13" s="1" customFormat="1" x14ac:dyDescent="0.25">
      <c r="A7" s="156" t="s">
        <v>16</v>
      </c>
      <c r="B7" s="157"/>
      <c r="C7" s="157"/>
      <c r="D7" s="157"/>
      <c r="E7" s="157"/>
      <c r="F7" s="157"/>
      <c r="G7" s="157"/>
      <c r="H7" s="157"/>
      <c r="I7" s="157"/>
      <c r="J7" s="157"/>
      <c r="K7" s="157"/>
      <c r="L7" s="157"/>
      <c r="M7" s="157"/>
    </row>
    <row r="8" spans="1:13" s="1" customFormat="1" x14ac:dyDescent="0.25">
      <c r="A8" s="10" t="s">
        <v>17</v>
      </c>
      <c r="B8" s="11" t="s">
        <v>18</v>
      </c>
      <c r="C8" s="12">
        <f t="shared" ref="C8:I8" si="0">C9+C11+C12+C13+C15+C16+C18+C20+C14+C21+C17+C19+C10</f>
        <v>791176.00000000023</v>
      </c>
      <c r="D8" s="12">
        <f t="shared" si="0"/>
        <v>791176.00000000012</v>
      </c>
      <c r="E8" s="12">
        <f t="shared" si="0"/>
        <v>189869.5</v>
      </c>
      <c r="F8" s="12">
        <f t="shared" si="0"/>
        <v>189869.5</v>
      </c>
      <c r="G8" s="12">
        <f t="shared" si="0"/>
        <v>207829.7</v>
      </c>
      <c r="H8" s="12">
        <f t="shared" si="0"/>
        <v>179137.60000000003</v>
      </c>
      <c r="I8" s="12">
        <f t="shared" si="0"/>
        <v>214339.20000000004</v>
      </c>
      <c r="J8" s="12">
        <f>J9+J11+J12+J13+J15+J16+J18+J20+J14+J21+J17+J19+J10</f>
        <v>59234.100000000006</v>
      </c>
      <c r="K8" s="12">
        <f t="shared" ref="K8:K13" si="1">J8*100/E8</f>
        <v>31.19726970366489</v>
      </c>
      <c r="L8" s="13">
        <f t="shared" ref="L8:L13" si="2">J8*100/D8</f>
        <v>7.4868423713560572</v>
      </c>
      <c r="M8" s="13">
        <f t="shared" ref="M8:M20" si="3">J8*100/C8</f>
        <v>7.4868423713560563</v>
      </c>
    </row>
    <row r="9" spans="1:13" s="1" customFormat="1" x14ac:dyDescent="0.25">
      <c r="A9" s="14" t="s">
        <v>19</v>
      </c>
      <c r="B9" s="15" t="s">
        <v>20</v>
      </c>
      <c r="C9" s="16">
        <v>603281.9</v>
      </c>
      <c r="D9" s="16">
        <f>F9+G9+H9+I9</f>
        <v>603281.89999999991</v>
      </c>
      <c r="E9" s="16">
        <f>F9</f>
        <v>143473.20000000001</v>
      </c>
      <c r="F9" s="16">
        <v>143473.20000000001</v>
      </c>
      <c r="G9" s="16">
        <v>161812.4</v>
      </c>
      <c r="H9" s="17">
        <v>135988.5</v>
      </c>
      <c r="I9" s="18">
        <v>162007.79999999999</v>
      </c>
      <c r="J9" s="18">
        <v>49304.3</v>
      </c>
      <c r="K9" s="17">
        <f t="shared" si="1"/>
        <v>34.364815171056335</v>
      </c>
      <c r="L9" s="18">
        <f t="shared" si="2"/>
        <v>8.172680135107651</v>
      </c>
      <c r="M9" s="19">
        <f t="shared" si="3"/>
        <v>8.1726801351076492</v>
      </c>
    </row>
    <row r="10" spans="1:13" s="1" customFormat="1" ht="40.5" customHeight="1" x14ac:dyDescent="0.25">
      <c r="A10" s="14" t="s">
        <v>21</v>
      </c>
      <c r="B10" s="20" t="s">
        <v>22</v>
      </c>
      <c r="C10" s="21">
        <v>3505.3</v>
      </c>
      <c r="D10" s="21">
        <f t="shared" ref="D10:D26" si="4">F10+G10+H10+I10</f>
        <v>3505.3</v>
      </c>
      <c r="E10" s="16">
        <f t="shared" ref="E10:E26" si="5">F10</f>
        <v>875.7</v>
      </c>
      <c r="F10" s="21">
        <v>875.7</v>
      </c>
      <c r="G10" s="21">
        <v>875.7</v>
      </c>
      <c r="H10" s="22">
        <v>875.7</v>
      </c>
      <c r="I10" s="19">
        <v>878.2</v>
      </c>
      <c r="J10" s="19">
        <v>299.89999999999998</v>
      </c>
      <c r="K10" s="17">
        <f t="shared" si="1"/>
        <v>34.246888203722733</v>
      </c>
      <c r="L10" s="19">
        <f t="shared" si="2"/>
        <v>8.5556157818161047</v>
      </c>
      <c r="M10" s="19">
        <f t="shared" si="3"/>
        <v>8.5556157818161047</v>
      </c>
    </row>
    <row r="11" spans="1:13" s="1" customFormat="1" x14ac:dyDescent="0.25">
      <c r="A11" s="14" t="s">
        <v>23</v>
      </c>
      <c r="B11" s="20" t="s">
        <v>24</v>
      </c>
      <c r="C11" s="21">
        <v>38268</v>
      </c>
      <c r="D11" s="21">
        <f t="shared" si="4"/>
        <v>38268</v>
      </c>
      <c r="E11" s="16">
        <f t="shared" si="5"/>
        <v>10024</v>
      </c>
      <c r="F11" s="21">
        <v>10024</v>
      </c>
      <c r="G11" s="21">
        <v>11446</v>
      </c>
      <c r="H11" s="22">
        <v>8455.4</v>
      </c>
      <c r="I11" s="19">
        <v>8342.6</v>
      </c>
      <c r="J11" s="19">
        <v>3693.4</v>
      </c>
      <c r="K11" s="17">
        <f t="shared" si="1"/>
        <v>36.845570630486833</v>
      </c>
      <c r="L11" s="19">
        <f t="shared" si="2"/>
        <v>9.6514058743597779</v>
      </c>
      <c r="M11" s="19">
        <f t="shared" si="3"/>
        <v>9.6514058743597779</v>
      </c>
    </row>
    <row r="12" spans="1:13" s="1" customFormat="1" x14ac:dyDescent="0.25">
      <c r="A12" s="14" t="s">
        <v>25</v>
      </c>
      <c r="B12" s="20" t="s">
        <v>26</v>
      </c>
      <c r="C12" s="21">
        <v>8017</v>
      </c>
      <c r="D12" s="21">
        <f t="shared" si="4"/>
        <v>8017</v>
      </c>
      <c r="E12" s="16">
        <f t="shared" si="5"/>
        <v>1300</v>
      </c>
      <c r="F12" s="21">
        <v>1300</v>
      </c>
      <c r="G12" s="21">
        <v>1300</v>
      </c>
      <c r="H12" s="22">
        <v>1400</v>
      </c>
      <c r="I12" s="19">
        <v>4017</v>
      </c>
      <c r="J12" s="19">
        <v>1019.7</v>
      </c>
      <c r="K12" s="17">
        <f t="shared" si="1"/>
        <v>78.438461538461539</v>
      </c>
      <c r="L12" s="19">
        <f t="shared" si="2"/>
        <v>12.719221653985281</v>
      </c>
      <c r="M12" s="19">
        <f t="shared" si="3"/>
        <v>12.719221653985281</v>
      </c>
    </row>
    <row r="13" spans="1:13" s="1" customFormat="1" x14ac:dyDescent="0.25">
      <c r="A13" s="14" t="s">
        <v>27</v>
      </c>
      <c r="B13" s="20" t="s">
        <v>28</v>
      </c>
      <c r="C13" s="21">
        <v>3755</v>
      </c>
      <c r="D13" s="21">
        <f t="shared" si="4"/>
        <v>3755</v>
      </c>
      <c r="E13" s="16">
        <f t="shared" si="5"/>
        <v>887.5</v>
      </c>
      <c r="F13" s="21">
        <v>887.5</v>
      </c>
      <c r="G13" s="21">
        <v>937.5</v>
      </c>
      <c r="H13" s="22">
        <v>942.5</v>
      </c>
      <c r="I13" s="19">
        <v>987.5</v>
      </c>
      <c r="J13" s="19">
        <v>251.1</v>
      </c>
      <c r="K13" s="17">
        <f t="shared" si="1"/>
        <v>28.292957746478873</v>
      </c>
      <c r="L13" s="19">
        <f t="shared" si="2"/>
        <v>6.6870838881491341</v>
      </c>
      <c r="M13" s="19">
        <f t="shared" si="3"/>
        <v>6.6870838881491341</v>
      </c>
    </row>
    <row r="14" spans="1:13" s="1" customFormat="1" ht="21.75" hidden="1" customHeight="1" x14ac:dyDescent="0.25">
      <c r="A14" s="14" t="s">
        <v>29</v>
      </c>
      <c r="B14" s="20" t="s">
        <v>30</v>
      </c>
      <c r="C14" s="21"/>
      <c r="D14" s="21">
        <f t="shared" si="4"/>
        <v>0</v>
      </c>
      <c r="E14" s="16">
        <f t="shared" si="5"/>
        <v>0</v>
      </c>
      <c r="F14" s="21"/>
      <c r="G14" s="21"/>
      <c r="H14" s="22"/>
      <c r="I14" s="19"/>
      <c r="J14" s="19"/>
      <c r="K14" s="17"/>
      <c r="L14" s="19"/>
      <c r="M14" s="19" t="e">
        <f t="shared" si="3"/>
        <v>#DIV/0!</v>
      </c>
    </row>
    <row r="15" spans="1:13" s="1" customFormat="1" ht="42" customHeight="1" x14ac:dyDescent="0.25">
      <c r="A15" s="23" t="s">
        <v>31</v>
      </c>
      <c r="B15" s="20" t="s">
        <v>32</v>
      </c>
      <c r="C15" s="21">
        <v>98757.9</v>
      </c>
      <c r="D15" s="21">
        <f t="shared" si="4"/>
        <v>98757.9</v>
      </c>
      <c r="E15" s="16">
        <f t="shared" si="5"/>
        <v>24380.400000000001</v>
      </c>
      <c r="F15" s="21">
        <v>24380.400000000001</v>
      </c>
      <c r="G15" s="21">
        <v>24677.8</v>
      </c>
      <c r="H15" s="22">
        <v>24680.7</v>
      </c>
      <c r="I15" s="19">
        <v>25019</v>
      </c>
      <c r="J15" s="19">
        <v>1124.2</v>
      </c>
      <c r="K15" s="17">
        <f t="shared" ref="K15:K20" si="6">J15*100/E15</f>
        <v>4.6110810323046376</v>
      </c>
      <c r="L15" s="19">
        <f t="shared" ref="L15:L20" si="7">J15*100/D15</f>
        <v>1.1383393126018273</v>
      </c>
      <c r="M15" s="19">
        <f t="shared" si="3"/>
        <v>1.1383393126018273</v>
      </c>
    </row>
    <row r="16" spans="1:13" s="1" customFormat="1" ht="24" x14ac:dyDescent="0.25">
      <c r="A16" s="24" t="s">
        <v>33</v>
      </c>
      <c r="B16" s="20" t="s">
        <v>34</v>
      </c>
      <c r="C16" s="21">
        <v>6005.5</v>
      </c>
      <c r="D16" s="21">
        <f t="shared" si="4"/>
        <v>6005.5</v>
      </c>
      <c r="E16" s="16">
        <f t="shared" si="5"/>
        <v>1501.3</v>
      </c>
      <c r="F16" s="21">
        <v>1501.3</v>
      </c>
      <c r="G16" s="21">
        <v>1501.3</v>
      </c>
      <c r="H16" s="22">
        <v>1501.3</v>
      </c>
      <c r="I16" s="19">
        <v>1501.6</v>
      </c>
      <c r="J16" s="19">
        <v>81.8</v>
      </c>
      <c r="K16" s="17">
        <f t="shared" si="6"/>
        <v>5.4486112036235266</v>
      </c>
      <c r="L16" s="19">
        <f t="shared" si="7"/>
        <v>1.3620847556406628</v>
      </c>
      <c r="M16" s="19">
        <f t="shared" si="3"/>
        <v>1.3620847556406628</v>
      </c>
    </row>
    <row r="17" spans="1:17" s="1" customFormat="1" ht="24" x14ac:dyDescent="0.25">
      <c r="A17" s="25" t="s">
        <v>35</v>
      </c>
      <c r="B17" s="20" t="s">
        <v>36</v>
      </c>
      <c r="C17" s="21">
        <v>15466.8</v>
      </c>
      <c r="D17" s="21">
        <f t="shared" si="4"/>
        <v>15466.800000000001</v>
      </c>
      <c r="E17" s="16">
        <f t="shared" si="5"/>
        <v>4898.3</v>
      </c>
      <c r="F17" s="21">
        <v>4898.3</v>
      </c>
      <c r="G17" s="21">
        <v>2106.6999999999998</v>
      </c>
      <c r="H17" s="22">
        <v>2121.1999999999998</v>
      </c>
      <c r="I17" s="19">
        <v>6340.6</v>
      </c>
      <c r="J17" s="19">
        <v>1666.3</v>
      </c>
      <c r="K17" s="17">
        <f t="shared" si="6"/>
        <v>34.017924586080881</v>
      </c>
      <c r="L17" s="19">
        <f t="shared" si="7"/>
        <v>10.7733985051853</v>
      </c>
      <c r="M17" s="19">
        <f t="shared" si="3"/>
        <v>10.7733985051853</v>
      </c>
    </row>
    <row r="18" spans="1:17" s="1" customFormat="1" ht="24" x14ac:dyDescent="0.25">
      <c r="A18" s="25" t="s">
        <v>37</v>
      </c>
      <c r="B18" s="20" t="s">
        <v>38</v>
      </c>
      <c r="C18" s="21">
        <v>10514.8</v>
      </c>
      <c r="D18" s="21">
        <f t="shared" si="4"/>
        <v>10514.8</v>
      </c>
      <c r="E18" s="16">
        <f t="shared" si="5"/>
        <v>1633.7</v>
      </c>
      <c r="F18" s="21">
        <v>1633.7</v>
      </c>
      <c r="G18" s="21">
        <v>2273.6999999999998</v>
      </c>
      <c r="H18" s="22">
        <v>2273.6999999999998</v>
      </c>
      <c r="I18" s="19">
        <v>4333.7</v>
      </c>
      <c r="J18" s="19">
        <v>1085.7</v>
      </c>
      <c r="K18" s="17">
        <f t="shared" si="6"/>
        <v>66.456509763114397</v>
      </c>
      <c r="L18" s="19">
        <f t="shared" si="7"/>
        <v>10.325446037965534</v>
      </c>
      <c r="M18" s="19">
        <f t="shared" si="3"/>
        <v>10.325446037965534</v>
      </c>
    </row>
    <row r="19" spans="1:17" s="1" customFormat="1" x14ac:dyDescent="0.25">
      <c r="A19" s="25" t="s">
        <v>39</v>
      </c>
      <c r="B19" s="20" t="s">
        <v>40</v>
      </c>
      <c r="C19" s="21">
        <v>11</v>
      </c>
      <c r="D19" s="21">
        <f t="shared" si="4"/>
        <v>11</v>
      </c>
      <c r="E19" s="16">
        <f t="shared" si="5"/>
        <v>2</v>
      </c>
      <c r="F19" s="21">
        <v>2</v>
      </c>
      <c r="G19" s="21">
        <v>2</v>
      </c>
      <c r="H19" s="22">
        <v>2</v>
      </c>
      <c r="I19" s="19">
        <v>5</v>
      </c>
      <c r="J19" s="19">
        <v>0</v>
      </c>
      <c r="K19" s="17">
        <f t="shared" si="6"/>
        <v>0</v>
      </c>
      <c r="L19" s="19">
        <f t="shared" si="7"/>
        <v>0</v>
      </c>
      <c r="M19" s="19">
        <f t="shared" si="3"/>
        <v>0</v>
      </c>
    </row>
    <row r="20" spans="1:17" s="1" customFormat="1" ht="16.5" customHeight="1" x14ac:dyDescent="0.25">
      <c r="A20" s="26" t="s">
        <v>41</v>
      </c>
      <c r="B20" s="20" t="s">
        <v>42</v>
      </c>
      <c r="C20" s="21">
        <v>3592.8</v>
      </c>
      <c r="D20" s="21">
        <f t="shared" si="4"/>
        <v>3592.8</v>
      </c>
      <c r="E20" s="16">
        <f t="shared" si="5"/>
        <v>893.4</v>
      </c>
      <c r="F20" s="21">
        <v>893.4</v>
      </c>
      <c r="G20" s="21">
        <v>896.6</v>
      </c>
      <c r="H20" s="22">
        <v>896.6</v>
      </c>
      <c r="I20" s="19">
        <v>906.2</v>
      </c>
      <c r="J20" s="19">
        <v>148.4</v>
      </c>
      <c r="K20" s="17">
        <f t="shared" si="6"/>
        <v>16.61070069397806</v>
      </c>
      <c r="L20" s="19">
        <f t="shared" si="7"/>
        <v>4.1304831885994204</v>
      </c>
      <c r="M20" s="19">
        <f t="shared" si="3"/>
        <v>4.1304831885994204</v>
      </c>
    </row>
    <row r="21" spans="1:17" s="1" customFormat="1" x14ac:dyDescent="0.25">
      <c r="A21" s="27" t="s">
        <v>43</v>
      </c>
      <c r="B21" s="28" t="s">
        <v>44</v>
      </c>
      <c r="C21" s="21"/>
      <c r="D21" s="21">
        <f t="shared" si="4"/>
        <v>0</v>
      </c>
      <c r="E21" s="16">
        <f t="shared" si="5"/>
        <v>0</v>
      </c>
      <c r="F21" s="21"/>
      <c r="G21" s="21"/>
      <c r="H21" s="22"/>
      <c r="I21" s="19"/>
      <c r="J21" s="19">
        <v>559.29999999999995</v>
      </c>
      <c r="K21" s="17"/>
      <c r="L21" s="19"/>
      <c r="M21" s="19"/>
    </row>
    <row r="22" spans="1:17" s="1" customFormat="1" x14ac:dyDescent="0.25">
      <c r="A22" s="29" t="s">
        <v>45</v>
      </c>
      <c r="B22" s="30" t="s">
        <v>46</v>
      </c>
      <c r="C22" s="31">
        <f t="shared" ref="C22:I22" si="8">C23+C24+C26+C25</f>
        <v>2873084.6</v>
      </c>
      <c r="D22" s="31">
        <f>D23+D24+D26+D25</f>
        <v>2928661.8</v>
      </c>
      <c r="E22" s="31">
        <f t="shared" si="8"/>
        <v>721352</v>
      </c>
      <c r="F22" s="31">
        <f t="shared" si="8"/>
        <v>721352</v>
      </c>
      <c r="G22" s="31">
        <f t="shared" si="8"/>
        <v>731786.4</v>
      </c>
      <c r="H22" s="31">
        <f t="shared" si="8"/>
        <v>733608.9</v>
      </c>
      <c r="I22" s="31">
        <f t="shared" si="8"/>
        <v>741914.5</v>
      </c>
      <c r="J22" s="31">
        <f>J23+J24+J26+J25</f>
        <v>168888.40000000002</v>
      </c>
      <c r="K22" s="32">
        <f>J22*100/E22</f>
        <v>23.412758265035659</v>
      </c>
      <c r="L22" s="13">
        <f>J22*100/D22</f>
        <v>5.7667430223592238</v>
      </c>
      <c r="M22" s="13">
        <f>J22*100/C22</f>
        <v>5.8782954041798847</v>
      </c>
    </row>
    <row r="23" spans="1:17" s="1" customFormat="1" ht="26.25" customHeight="1" x14ac:dyDescent="0.25">
      <c r="A23" s="33" t="s">
        <v>47</v>
      </c>
      <c r="B23" s="34" t="s">
        <v>48</v>
      </c>
      <c r="C23" s="35">
        <v>2873084.6</v>
      </c>
      <c r="D23" s="21">
        <f t="shared" si="4"/>
        <v>2928661.8</v>
      </c>
      <c r="E23" s="16">
        <f t="shared" si="5"/>
        <v>721352</v>
      </c>
      <c r="F23" s="21">
        <v>721352</v>
      </c>
      <c r="G23" s="21">
        <v>731786.4</v>
      </c>
      <c r="H23" s="19">
        <v>733608.9</v>
      </c>
      <c r="I23" s="19">
        <v>741914.5</v>
      </c>
      <c r="J23" s="19">
        <v>173494.2</v>
      </c>
      <c r="K23" s="17">
        <f>J23*100/E23</f>
        <v>24.051253756834388</v>
      </c>
      <c r="L23" s="19">
        <f>J23*100/D23</f>
        <v>5.9240093888614931</v>
      </c>
      <c r="M23" s="19">
        <f>J23*100/C23</f>
        <v>6.0386039450422029</v>
      </c>
    </row>
    <row r="24" spans="1:17" s="1" customFormat="1" ht="18.75" customHeight="1" x14ac:dyDescent="0.25">
      <c r="A24" s="33" t="s">
        <v>49</v>
      </c>
      <c r="B24" s="36" t="s">
        <v>50</v>
      </c>
      <c r="C24" s="37"/>
      <c r="D24" s="21">
        <f t="shared" si="4"/>
        <v>0</v>
      </c>
      <c r="E24" s="16">
        <f t="shared" si="5"/>
        <v>0</v>
      </c>
      <c r="F24" s="37"/>
      <c r="G24" s="37"/>
      <c r="H24" s="19"/>
      <c r="I24" s="19"/>
      <c r="J24" s="19">
        <v>0</v>
      </c>
      <c r="K24" s="17"/>
      <c r="L24" s="19"/>
      <c r="M24" s="19"/>
    </row>
    <row r="25" spans="1:17" s="1" customFormat="1" ht="61.5" customHeight="1" x14ac:dyDescent="0.25">
      <c r="A25" s="33" t="s">
        <v>51</v>
      </c>
      <c r="B25" s="28" t="s">
        <v>52</v>
      </c>
      <c r="C25" s="21"/>
      <c r="D25" s="21">
        <f t="shared" si="4"/>
        <v>0</v>
      </c>
      <c r="E25" s="16">
        <f t="shared" si="5"/>
        <v>0</v>
      </c>
      <c r="F25" s="21"/>
      <c r="G25" s="21"/>
      <c r="H25" s="19"/>
      <c r="I25" s="19"/>
      <c r="J25" s="19">
        <v>470.7</v>
      </c>
      <c r="K25" s="17"/>
      <c r="L25" s="19"/>
      <c r="M25" s="19"/>
    </row>
    <row r="26" spans="1:17" s="1" customFormat="1" ht="39" customHeight="1" x14ac:dyDescent="0.25">
      <c r="A26" s="33" t="s">
        <v>53</v>
      </c>
      <c r="B26" s="38" t="s">
        <v>54</v>
      </c>
      <c r="C26" s="39"/>
      <c r="D26" s="21">
        <f t="shared" si="4"/>
        <v>0</v>
      </c>
      <c r="E26" s="16">
        <f t="shared" si="5"/>
        <v>0</v>
      </c>
      <c r="F26" s="39"/>
      <c r="G26" s="39"/>
      <c r="H26" s="19"/>
      <c r="I26" s="19"/>
      <c r="J26" s="19">
        <v>-5076.5</v>
      </c>
      <c r="K26" s="17"/>
      <c r="L26" s="19"/>
      <c r="M26" s="19"/>
    </row>
    <row r="27" spans="1:17" s="1" customFormat="1" x14ac:dyDescent="0.25">
      <c r="A27" s="26"/>
      <c r="B27" s="40" t="s">
        <v>55</v>
      </c>
      <c r="C27" s="13">
        <f t="shared" ref="C27:J27" si="9">C22+C8</f>
        <v>3664260.6000000006</v>
      </c>
      <c r="D27" s="13">
        <f t="shared" si="9"/>
        <v>3719837.8</v>
      </c>
      <c r="E27" s="13">
        <f t="shared" si="9"/>
        <v>911221.5</v>
      </c>
      <c r="F27" s="13">
        <f t="shared" si="9"/>
        <v>911221.5</v>
      </c>
      <c r="G27" s="13">
        <f t="shared" si="9"/>
        <v>939616.10000000009</v>
      </c>
      <c r="H27" s="13">
        <f t="shared" si="9"/>
        <v>912746.5</v>
      </c>
      <c r="I27" s="13">
        <f t="shared" si="9"/>
        <v>956253.70000000007</v>
      </c>
      <c r="J27" s="13">
        <f t="shared" si="9"/>
        <v>228122.50000000003</v>
      </c>
      <c r="K27" s="32">
        <f>J27*100/E27</f>
        <v>25.034802185857121</v>
      </c>
      <c r="L27" s="13">
        <f>J27*100/D27</f>
        <v>6.1325926630456857</v>
      </c>
      <c r="M27" s="13">
        <f>J27*100/C27</f>
        <v>6.225607971223444</v>
      </c>
    </row>
    <row r="28" spans="1:17" s="1" customFormat="1" x14ac:dyDescent="0.25">
      <c r="A28" s="166"/>
      <c r="B28" s="167"/>
      <c r="C28" s="167"/>
      <c r="D28" s="167"/>
      <c r="E28" s="167"/>
      <c r="F28" s="167"/>
      <c r="G28" s="167"/>
      <c r="H28" s="167"/>
      <c r="I28" s="167"/>
      <c r="J28" s="167"/>
      <c r="K28" s="32"/>
      <c r="L28" s="13"/>
      <c r="M28" s="19"/>
    </row>
    <row r="29" spans="1:17" s="1" customFormat="1" x14ac:dyDescent="0.25">
      <c r="A29" s="156" t="s">
        <v>56</v>
      </c>
      <c r="B29" s="157"/>
      <c r="C29" s="157"/>
      <c r="D29" s="157"/>
      <c r="E29" s="157"/>
      <c r="F29" s="157"/>
      <c r="G29" s="157"/>
      <c r="H29" s="157"/>
      <c r="I29" s="157"/>
      <c r="J29" s="157"/>
      <c r="K29" s="157"/>
      <c r="L29" s="157"/>
      <c r="M29" s="157"/>
    </row>
    <row r="30" spans="1:17" s="1" customFormat="1" x14ac:dyDescent="0.25">
      <c r="A30" s="29" t="s">
        <v>17</v>
      </c>
      <c r="B30" s="41" t="s">
        <v>18</v>
      </c>
      <c r="C30" s="32">
        <f t="shared" ref="C30:I30" si="10">C31+C33+C35+C37+C34+C36+C39+C32</f>
        <v>18456</v>
      </c>
      <c r="D30" s="32">
        <f t="shared" si="10"/>
        <v>18456</v>
      </c>
      <c r="E30" s="32">
        <f t="shared" si="10"/>
        <v>4498.4000000000005</v>
      </c>
      <c r="F30" s="32">
        <f t="shared" si="10"/>
        <v>4498.4000000000005</v>
      </c>
      <c r="G30" s="32">
        <f t="shared" si="10"/>
        <v>5098.5</v>
      </c>
      <c r="H30" s="32">
        <f t="shared" si="10"/>
        <v>4426.2</v>
      </c>
      <c r="I30" s="32">
        <f t="shared" si="10"/>
        <v>4432.8999999999996</v>
      </c>
      <c r="J30" s="32">
        <f>J31+J33+J35+J37+J34+J36+J39+J32+J38+0.1</f>
        <v>1571.9999999999998</v>
      </c>
      <c r="K30" s="32">
        <f t="shared" ref="K30:K35" si="11">J30*100/E30</f>
        <v>34.945758491908222</v>
      </c>
      <c r="L30" s="13">
        <f t="shared" ref="L30:L35" si="12">J30*100/D30</f>
        <v>8.5175552665799721</v>
      </c>
      <c r="M30" s="13">
        <f t="shared" ref="M30:M35" si="13">J30*100/C30</f>
        <v>8.5175552665799721</v>
      </c>
    </row>
    <row r="31" spans="1:17" s="1" customFormat="1" x14ac:dyDescent="0.25">
      <c r="A31" s="14" t="s">
        <v>19</v>
      </c>
      <c r="B31" s="15" t="s">
        <v>20</v>
      </c>
      <c r="C31" s="16">
        <v>15000</v>
      </c>
      <c r="D31" s="21">
        <f t="shared" ref="D31:D37" si="14">F31+G31+H31+I31</f>
        <v>15000</v>
      </c>
      <c r="E31" s="16">
        <f>F31</f>
        <v>3735</v>
      </c>
      <c r="F31" s="16">
        <v>3735</v>
      </c>
      <c r="G31" s="16">
        <v>4335</v>
      </c>
      <c r="H31" s="22">
        <v>3615</v>
      </c>
      <c r="I31" s="19">
        <v>3315</v>
      </c>
      <c r="J31" s="18">
        <v>1382.3</v>
      </c>
      <c r="K31" s="17">
        <f t="shared" si="11"/>
        <v>37.009370816599734</v>
      </c>
      <c r="L31" s="19">
        <f t="shared" si="12"/>
        <v>9.2153333333333336</v>
      </c>
      <c r="M31" s="19">
        <f t="shared" si="13"/>
        <v>9.2153333333333336</v>
      </c>
      <c r="Q31" s="42"/>
    </row>
    <row r="32" spans="1:17" s="1" customFormat="1" ht="41.25" customHeight="1" x14ac:dyDescent="0.25">
      <c r="A32" s="14" t="s">
        <v>21</v>
      </c>
      <c r="B32" s="20" t="s">
        <v>22</v>
      </c>
      <c r="C32" s="21">
        <v>1636.6</v>
      </c>
      <c r="D32" s="21">
        <f t="shared" si="14"/>
        <v>1636.6000000000001</v>
      </c>
      <c r="E32" s="16">
        <f t="shared" ref="E32:E41" si="15">F32</f>
        <v>408.6</v>
      </c>
      <c r="F32" s="16">
        <v>408.6</v>
      </c>
      <c r="G32" s="16">
        <v>408.6</v>
      </c>
      <c r="H32" s="22">
        <v>408.6</v>
      </c>
      <c r="I32" s="19">
        <v>410.8</v>
      </c>
      <c r="J32" s="18">
        <v>140</v>
      </c>
      <c r="K32" s="17">
        <f t="shared" si="11"/>
        <v>34.263338228095932</v>
      </c>
      <c r="L32" s="19">
        <f t="shared" si="12"/>
        <v>8.5543199315654395</v>
      </c>
      <c r="M32" s="19">
        <f t="shared" si="13"/>
        <v>8.5543199315654412</v>
      </c>
    </row>
    <row r="33" spans="1:17" s="1" customFormat="1" x14ac:dyDescent="0.25">
      <c r="A33" s="14" t="s">
        <v>25</v>
      </c>
      <c r="B33" s="20" t="s">
        <v>26</v>
      </c>
      <c r="C33" s="21">
        <v>1081.2</v>
      </c>
      <c r="D33" s="21">
        <f t="shared" si="14"/>
        <v>1081.2</v>
      </c>
      <c r="E33" s="16">
        <f t="shared" si="15"/>
        <v>171.8</v>
      </c>
      <c r="F33" s="21">
        <v>171.8</v>
      </c>
      <c r="G33" s="21">
        <v>171.9</v>
      </c>
      <c r="H33" s="22">
        <v>219.6</v>
      </c>
      <c r="I33" s="19">
        <v>517.9</v>
      </c>
      <c r="J33" s="19">
        <v>36.200000000000003</v>
      </c>
      <c r="K33" s="17">
        <f t="shared" si="11"/>
        <v>21.071012805587895</v>
      </c>
      <c r="L33" s="19">
        <f t="shared" si="12"/>
        <v>3.3481317055123938</v>
      </c>
      <c r="M33" s="19">
        <f t="shared" si="13"/>
        <v>3.3481317055123938</v>
      </c>
    </row>
    <row r="34" spans="1:17" s="1" customFormat="1" x14ac:dyDescent="0.25">
      <c r="A34" s="14" t="s">
        <v>27</v>
      </c>
      <c r="B34" s="20" t="s">
        <v>28</v>
      </c>
      <c r="C34" s="21">
        <v>26</v>
      </c>
      <c r="D34" s="21">
        <f t="shared" si="14"/>
        <v>26</v>
      </c>
      <c r="E34" s="16">
        <f t="shared" si="15"/>
        <v>6</v>
      </c>
      <c r="F34" s="21">
        <v>6</v>
      </c>
      <c r="G34" s="21">
        <v>6</v>
      </c>
      <c r="H34" s="22">
        <v>6</v>
      </c>
      <c r="I34" s="19">
        <v>8</v>
      </c>
      <c r="J34" s="19">
        <v>0</v>
      </c>
      <c r="K34" s="17">
        <f t="shared" si="11"/>
        <v>0</v>
      </c>
      <c r="L34" s="19">
        <f t="shared" si="12"/>
        <v>0</v>
      </c>
      <c r="M34" s="19">
        <f t="shared" si="13"/>
        <v>0</v>
      </c>
    </row>
    <row r="35" spans="1:17" s="1" customFormat="1" ht="36" x14ac:dyDescent="0.25">
      <c r="A35" s="23" t="s">
        <v>31</v>
      </c>
      <c r="B35" s="20" t="s">
        <v>32</v>
      </c>
      <c r="C35" s="21">
        <v>612.20000000000005</v>
      </c>
      <c r="D35" s="21">
        <f t="shared" si="14"/>
        <v>612.20000000000005</v>
      </c>
      <c r="E35" s="16">
        <f t="shared" si="15"/>
        <v>152</v>
      </c>
      <c r="F35" s="21">
        <v>152</v>
      </c>
      <c r="G35" s="21">
        <v>152</v>
      </c>
      <c r="H35" s="22">
        <v>152</v>
      </c>
      <c r="I35" s="19">
        <v>156.19999999999999</v>
      </c>
      <c r="J35" s="19">
        <v>10.1</v>
      </c>
      <c r="K35" s="17">
        <f t="shared" si="11"/>
        <v>6.6447368421052628</v>
      </c>
      <c r="L35" s="19">
        <f t="shared" si="12"/>
        <v>1.6497876510944134</v>
      </c>
      <c r="M35" s="19">
        <f t="shared" si="13"/>
        <v>1.6497876510944134</v>
      </c>
    </row>
    <row r="36" spans="1:17" s="1" customFormat="1" ht="12" hidden="1" customHeight="1" x14ac:dyDescent="0.25">
      <c r="A36" s="25" t="s">
        <v>35</v>
      </c>
      <c r="B36" s="20" t="s">
        <v>36</v>
      </c>
      <c r="C36" s="21"/>
      <c r="D36" s="21">
        <f t="shared" si="14"/>
        <v>0</v>
      </c>
      <c r="E36" s="16">
        <f t="shared" si="15"/>
        <v>0</v>
      </c>
      <c r="F36" s="21"/>
      <c r="G36" s="21"/>
      <c r="H36" s="22"/>
      <c r="I36" s="19"/>
      <c r="J36" s="19"/>
      <c r="K36" s="17"/>
      <c r="L36" s="19"/>
      <c r="M36" s="19"/>
    </row>
    <row r="37" spans="1:17" s="1" customFormat="1" ht="27" customHeight="1" x14ac:dyDescent="0.25">
      <c r="A37" s="24" t="s">
        <v>37</v>
      </c>
      <c r="B37" s="20" t="s">
        <v>38</v>
      </c>
      <c r="C37" s="21">
        <v>100</v>
      </c>
      <c r="D37" s="21">
        <f t="shared" si="14"/>
        <v>100</v>
      </c>
      <c r="E37" s="16">
        <f t="shared" si="15"/>
        <v>25</v>
      </c>
      <c r="F37" s="21">
        <v>25</v>
      </c>
      <c r="G37" s="21">
        <v>25</v>
      </c>
      <c r="H37" s="22">
        <v>25</v>
      </c>
      <c r="I37" s="19">
        <v>25</v>
      </c>
      <c r="J37" s="19">
        <v>3.3</v>
      </c>
      <c r="K37" s="17">
        <f>J37*100/E37</f>
        <v>13.2</v>
      </c>
      <c r="L37" s="19">
        <f>J37*100/D37</f>
        <v>3.3</v>
      </c>
      <c r="M37" s="19">
        <f>J37*100/C37</f>
        <v>3.3</v>
      </c>
    </row>
    <row r="38" spans="1:17" s="1" customFormat="1" ht="14.25" hidden="1" customHeight="1" x14ac:dyDescent="0.25">
      <c r="A38" s="26" t="s">
        <v>41</v>
      </c>
      <c r="B38" s="20" t="s">
        <v>42</v>
      </c>
      <c r="C38" s="43"/>
      <c r="D38" s="21"/>
      <c r="E38" s="16">
        <f t="shared" si="15"/>
        <v>0</v>
      </c>
      <c r="F38" s="21"/>
      <c r="G38" s="21"/>
      <c r="H38" s="22"/>
      <c r="I38" s="19"/>
      <c r="J38" s="19"/>
      <c r="K38" s="17"/>
      <c r="L38" s="19"/>
      <c r="M38" s="19"/>
    </row>
    <row r="39" spans="1:17" s="1" customFormat="1" ht="15.75" customHeight="1" x14ac:dyDescent="0.25">
      <c r="A39" s="27" t="s">
        <v>43</v>
      </c>
      <c r="B39" s="28" t="s">
        <v>44</v>
      </c>
      <c r="C39" s="43"/>
      <c r="D39" s="20"/>
      <c r="E39" s="16">
        <f t="shared" si="15"/>
        <v>0</v>
      </c>
      <c r="F39" s="21"/>
      <c r="G39" s="21"/>
      <c r="H39" s="22"/>
      <c r="I39" s="19"/>
      <c r="J39" s="19"/>
      <c r="K39" s="32"/>
      <c r="L39" s="13"/>
      <c r="M39" s="19"/>
    </row>
    <row r="40" spans="1:17" s="1" customFormat="1" x14ac:dyDescent="0.25">
      <c r="A40" s="29" t="s">
        <v>45</v>
      </c>
      <c r="B40" s="30" t="s">
        <v>46</v>
      </c>
      <c r="C40" s="31">
        <f>C41+C42</f>
        <v>10578.1</v>
      </c>
      <c r="D40" s="31">
        <f>D41+D42</f>
        <v>10578.099999999999</v>
      </c>
      <c r="E40" s="31">
        <f t="shared" ref="E40:J40" si="16">E41+E42</f>
        <v>2167.6999999999998</v>
      </c>
      <c r="F40" s="31">
        <f t="shared" si="16"/>
        <v>2167.6999999999998</v>
      </c>
      <c r="G40" s="31">
        <f t="shared" si="16"/>
        <v>3096.6</v>
      </c>
      <c r="H40" s="31">
        <f t="shared" si="16"/>
        <v>3096</v>
      </c>
      <c r="I40" s="31">
        <f t="shared" si="16"/>
        <v>2217.8000000000002</v>
      </c>
      <c r="J40" s="31">
        <f t="shared" si="16"/>
        <v>588.9</v>
      </c>
      <c r="K40" s="32">
        <f>J40*100/E40</f>
        <v>27.167043410065972</v>
      </c>
      <c r="L40" s="13">
        <f>J40*100/D40</f>
        <v>5.5671623448445384</v>
      </c>
      <c r="M40" s="13">
        <f>J40*100/C40</f>
        <v>5.5671623448445375</v>
      </c>
    </row>
    <row r="41" spans="1:17" s="1" customFormat="1" ht="27.75" customHeight="1" x14ac:dyDescent="0.25">
      <c r="A41" s="33" t="s">
        <v>47</v>
      </c>
      <c r="B41" s="34" t="s">
        <v>48</v>
      </c>
      <c r="C41" s="35">
        <v>10578.1</v>
      </c>
      <c r="D41" s="21">
        <f>F41+G41+H41+I41</f>
        <v>10578.099999999999</v>
      </c>
      <c r="E41" s="16">
        <f t="shared" si="15"/>
        <v>2167.6999999999998</v>
      </c>
      <c r="F41" s="35">
        <v>2167.6999999999998</v>
      </c>
      <c r="G41" s="35">
        <v>3096.6</v>
      </c>
      <c r="H41" s="22">
        <v>3096</v>
      </c>
      <c r="I41" s="35">
        <v>2217.8000000000002</v>
      </c>
      <c r="J41" s="19">
        <v>588.9</v>
      </c>
      <c r="K41" s="17">
        <f>J41*100/E41</f>
        <v>27.167043410065972</v>
      </c>
      <c r="L41" s="19">
        <f>J41*100/D41</f>
        <v>5.5671623448445384</v>
      </c>
      <c r="M41" s="19">
        <f>J41*100/C41</f>
        <v>5.5671623448445375</v>
      </c>
    </row>
    <row r="42" spans="1:17" s="1" customFormat="1" ht="30" hidden="1" customHeight="1" x14ac:dyDescent="0.25">
      <c r="A42" s="33" t="s">
        <v>53</v>
      </c>
      <c r="B42" s="38" t="s">
        <v>54</v>
      </c>
      <c r="C42" s="39">
        <v>0</v>
      </c>
      <c r="D42" s="21">
        <f>F42+G42+H42+I42</f>
        <v>0</v>
      </c>
      <c r="E42" s="16">
        <f>F42</f>
        <v>0</v>
      </c>
      <c r="F42" s="35"/>
      <c r="G42" s="35"/>
      <c r="H42" s="22"/>
      <c r="I42" s="35"/>
      <c r="J42" s="19"/>
      <c r="K42" s="17" t="e">
        <f>J42*100/E42</f>
        <v>#DIV/0!</v>
      </c>
      <c r="L42" s="19" t="e">
        <f>J42*100/D42</f>
        <v>#DIV/0!</v>
      </c>
      <c r="M42" s="19"/>
    </row>
    <row r="43" spans="1:17" s="1" customFormat="1" x14ac:dyDescent="0.25">
      <c r="A43" s="26"/>
      <c r="B43" s="40" t="s">
        <v>55</v>
      </c>
      <c r="C43" s="13">
        <f t="shared" ref="C43:I43" si="17">C40+C30</f>
        <v>29034.1</v>
      </c>
      <c r="D43" s="13">
        <f t="shared" si="17"/>
        <v>29034.1</v>
      </c>
      <c r="E43" s="13">
        <f t="shared" si="17"/>
        <v>6666.1</v>
      </c>
      <c r="F43" s="13">
        <f t="shared" si="17"/>
        <v>6666.1</v>
      </c>
      <c r="G43" s="13">
        <f t="shared" si="17"/>
        <v>8195.1</v>
      </c>
      <c r="H43" s="13">
        <f t="shared" si="17"/>
        <v>7522.2</v>
      </c>
      <c r="I43" s="13">
        <f t="shared" si="17"/>
        <v>6650.7</v>
      </c>
      <c r="J43" s="13">
        <f>J40+J30-0.1</f>
        <v>2160.7999999999997</v>
      </c>
      <c r="K43" s="32">
        <f>J43*100/E43</f>
        <v>32.414755254196599</v>
      </c>
      <c r="L43" s="13">
        <f>J43*100/D43</f>
        <v>7.4422833840208575</v>
      </c>
      <c r="M43" s="13">
        <f>J43*100/C43</f>
        <v>7.4422833840208575</v>
      </c>
    </row>
    <row r="44" spans="1:17" s="1" customFormat="1" x14ac:dyDescent="0.25">
      <c r="A44" s="44"/>
      <c r="B44" s="168"/>
      <c r="C44" s="168"/>
      <c r="D44" s="168"/>
      <c r="E44" s="168"/>
      <c r="F44" s="168"/>
      <c r="G44" s="168"/>
      <c r="H44" s="168"/>
      <c r="I44" s="168"/>
      <c r="J44" s="168"/>
      <c r="K44" s="32"/>
      <c r="L44" s="13"/>
      <c r="M44" s="19"/>
    </row>
    <row r="45" spans="1:17" s="1" customFormat="1" x14ac:dyDescent="0.25">
      <c r="A45" s="156" t="s">
        <v>57</v>
      </c>
      <c r="B45" s="157"/>
      <c r="C45" s="157"/>
      <c r="D45" s="157"/>
      <c r="E45" s="157"/>
      <c r="F45" s="157"/>
      <c r="G45" s="157"/>
      <c r="H45" s="157"/>
      <c r="I45" s="157"/>
      <c r="J45" s="157"/>
      <c r="K45" s="157"/>
      <c r="L45" s="157"/>
      <c r="M45" s="157"/>
    </row>
    <row r="46" spans="1:17" s="1" customFormat="1" x14ac:dyDescent="0.25">
      <c r="A46" s="29" t="s">
        <v>17</v>
      </c>
      <c r="B46" s="41" t="s">
        <v>18</v>
      </c>
      <c r="C46" s="32">
        <f t="shared" ref="C46:I46" si="18">C47+C50+C52+C54+C55+C56+C51+C49+C48+C53</f>
        <v>21681.3</v>
      </c>
      <c r="D46" s="32">
        <f t="shared" si="18"/>
        <v>21681.3</v>
      </c>
      <c r="E46" s="32">
        <f t="shared" si="18"/>
        <v>4794.7</v>
      </c>
      <c r="F46" s="32">
        <f t="shared" si="18"/>
        <v>4794.7</v>
      </c>
      <c r="G46" s="32">
        <f t="shared" si="18"/>
        <v>5206.7</v>
      </c>
      <c r="H46" s="32">
        <f t="shared" si="18"/>
        <v>5581.6</v>
      </c>
      <c r="I46" s="32">
        <f t="shared" si="18"/>
        <v>6098.2999999999993</v>
      </c>
      <c r="J46" s="32">
        <f>J47+J50+J52+J54+J55+J56+J51+J49+J48+J53</f>
        <v>1927.9999999999995</v>
      </c>
      <c r="K46" s="32">
        <f>J46*100/E46</f>
        <v>40.211066385800976</v>
      </c>
      <c r="L46" s="13">
        <f>J46*100/D46</f>
        <v>8.8924557106815527</v>
      </c>
      <c r="M46" s="13">
        <f t="shared" ref="M46:M52" si="19">J46*100/C46</f>
        <v>8.8924557106815527</v>
      </c>
    </row>
    <row r="47" spans="1:17" s="1" customFormat="1" x14ac:dyDescent="0.25">
      <c r="A47" s="14" t="s">
        <v>19</v>
      </c>
      <c r="B47" s="15" t="s">
        <v>20</v>
      </c>
      <c r="C47" s="16">
        <v>14100</v>
      </c>
      <c r="D47" s="21">
        <f t="shared" ref="D47:D60" si="20">F47+G47+H47+I47</f>
        <v>14100</v>
      </c>
      <c r="E47" s="16">
        <f>F47</f>
        <v>2904</v>
      </c>
      <c r="F47" s="21">
        <v>2904</v>
      </c>
      <c r="G47" s="21">
        <v>3623</v>
      </c>
      <c r="H47" s="22">
        <v>3890.8</v>
      </c>
      <c r="I47" s="19">
        <v>3682.2</v>
      </c>
      <c r="J47" s="18">
        <v>718.2</v>
      </c>
      <c r="K47" s="17">
        <f>J47*100/E47</f>
        <v>24.731404958677686</v>
      </c>
      <c r="L47" s="19">
        <f>J47*100/D47</f>
        <v>5.0936170212765957</v>
      </c>
      <c r="M47" s="19">
        <f t="shared" si="19"/>
        <v>5.0936170212765957</v>
      </c>
      <c r="Q47" s="42"/>
    </row>
    <row r="48" spans="1:17" s="1" customFormat="1" ht="40.5" customHeight="1" x14ac:dyDescent="0.25">
      <c r="A48" s="14" t="s">
        <v>21</v>
      </c>
      <c r="B48" s="20" t="s">
        <v>22</v>
      </c>
      <c r="C48" s="21">
        <v>3820.8</v>
      </c>
      <c r="D48" s="21">
        <f t="shared" si="20"/>
        <v>3820.7999999999997</v>
      </c>
      <c r="E48" s="16">
        <f t="shared" ref="E48:E58" si="21">F48</f>
        <v>983.5</v>
      </c>
      <c r="F48" s="21">
        <v>983.5</v>
      </c>
      <c r="G48" s="21">
        <v>848.3</v>
      </c>
      <c r="H48" s="22">
        <v>1074.0999999999999</v>
      </c>
      <c r="I48" s="19">
        <v>914.9</v>
      </c>
      <c r="J48" s="18">
        <v>326.89999999999998</v>
      </c>
      <c r="K48" s="17">
        <f>J48*100/E48</f>
        <v>33.238434163701065</v>
      </c>
      <c r="L48" s="19">
        <f>J48*100/D48</f>
        <v>8.5557998324958113</v>
      </c>
      <c r="M48" s="19">
        <f t="shared" si="19"/>
        <v>8.5557998324958113</v>
      </c>
    </row>
    <row r="49" spans="1:13" s="1" customFormat="1" x14ac:dyDescent="0.25">
      <c r="A49" s="14" t="s">
        <v>23</v>
      </c>
      <c r="B49" s="20" t="s">
        <v>24</v>
      </c>
      <c r="C49" s="21">
        <v>16</v>
      </c>
      <c r="D49" s="21">
        <f t="shared" si="20"/>
        <v>16</v>
      </c>
      <c r="E49" s="16">
        <f t="shared" si="21"/>
        <v>14</v>
      </c>
      <c r="F49" s="21">
        <v>14</v>
      </c>
      <c r="G49" s="21">
        <v>2</v>
      </c>
      <c r="H49" s="22"/>
      <c r="I49" s="19"/>
      <c r="J49" s="18">
        <v>0</v>
      </c>
      <c r="K49" s="17">
        <f>J49*100/E49</f>
        <v>0</v>
      </c>
      <c r="L49" s="19">
        <f>J49*100/D49</f>
        <v>0</v>
      </c>
      <c r="M49" s="19">
        <f t="shared" si="19"/>
        <v>0</v>
      </c>
    </row>
    <row r="50" spans="1:13" s="1" customFormat="1" ht="13.5" customHeight="1" x14ac:dyDescent="0.25">
      <c r="A50" s="14" t="s">
        <v>25</v>
      </c>
      <c r="B50" s="20" t="s">
        <v>26</v>
      </c>
      <c r="C50" s="21">
        <v>2968.5</v>
      </c>
      <c r="D50" s="21">
        <f t="shared" si="20"/>
        <v>2968.5</v>
      </c>
      <c r="E50" s="16">
        <f t="shared" si="21"/>
        <v>707.5</v>
      </c>
      <c r="F50" s="21">
        <v>707.5</v>
      </c>
      <c r="G50" s="21">
        <v>575.5</v>
      </c>
      <c r="H50" s="22">
        <v>396</v>
      </c>
      <c r="I50" s="19">
        <v>1289.5</v>
      </c>
      <c r="J50" s="19">
        <v>798.9</v>
      </c>
      <c r="K50" s="17">
        <f>J50*100/E50</f>
        <v>112.91872791519435</v>
      </c>
      <c r="L50" s="19">
        <f>J50*100/D50</f>
        <v>26.912582112177869</v>
      </c>
      <c r="M50" s="19">
        <f t="shared" si="19"/>
        <v>26.912582112177869</v>
      </c>
    </row>
    <row r="51" spans="1:13" s="1" customFormat="1" ht="20.25" hidden="1" customHeight="1" x14ac:dyDescent="0.25">
      <c r="A51" s="14" t="s">
        <v>27</v>
      </c>
      <c r="B51" s="20" t="s">
        <v>28</v>
      </c>
      <c r="C51" s="21"/>
      <c r="D51" s="21">
        <f t="shared" si="20"/>
        <v>0</v>
      </c>
      <c r="E51" s="16">
        <f t="shared" si="21"/>
        <v>0</v>
      </c>
      <c r="F51" s="21"/>
      <c r="G51" s="21"/>
      <c r="H51" s="22"/>
      <c r="I51" s="19"/>
      <c r="J51" s="19"/>
      <c r="K51" s="17"/>
      <c r="L51" s="19"/>
      <c r="M51" s="19" t="e">
        <f t="shared" si="19"/>
        <v>#DIV/0!</v>
      </c>
    </row>
    <row r="52" spans="1:13" s="1" customFormat="1" ht="36" x14ac:dyDescent="0.25">
      <c r="A52" s="23" t="s">
        <v>31</v>
      </c>
      <c r="B52" s="20" t="s">
        <v>32</v>
      </c>
      <c r="C52" s="21">
        <v>623.79999999999995</v>
      </c>
      <c r="D52" s="21">
        <f t="shared" si="20"/>
        <v>623.79999999999995</v>
      </c>
      <c r="E52" s="16">
        <f t="shared" si="21"/>
        <v>175.7</v>
      </c>
      <c r="F52" s="21">
        <v>175.7</v>
      </c>
      <c r="G52" s="21">
        <v>95.7</v>
      </c>
      <c r="H52" s="22">
        <v>150.69999999999999</v>
      </c>
      <c r="I52" s="19">
        <v>201.7</v>
      </c>
      <c r="J52" s="19">
        <v>52.6</v>
      </c>
      <c r="K52" s="17">
        <f>J52*100/E52</f>
        <v>29.937393284006831</v>
      </c>
      <c r="L52" s="19">
        <f>J52*100/D52</f>
        <v>8.4321898044244961</v>
      </c>
      <c r="M52" s="19">
        <f t="shared" si="19"/>
        <v>8.4321898044244961</v>
      </c>
    </row>
    <row r="53" spans="1:13" s="1" customFormat="1" ht="24" hidden="1" x14ac:dyDescent="0.25">
      <c r="A53" s="25" t="s">
        <v>35</v>
      </c>
      <c r="B53" s="20" t="s">
        <v>36</v>
      </c>
      <c r="C53" s="21"/>
      <c r="D53" s="21">
        <f t="shared" si="20"/>
        <v>0</v>
      </c>
      <c r="E53" s="16">
        <f t="shared" si="21"/>
        <v>0</v>
      </c>
      <c r="F53" s="21"/>
      <c r="G53" s="21"/>
      <c r="H53" s="22"/>
      <c r="I53" s="19"/>
      <c r="J53" s="19"/>
      <c r="K53" s="17" t="e">
        <f>J53*100/E53</f>
        <v>#DIV/0!</v>
      </c>
      <c r="L53" s="19" t="e">
        <f>J53*100/D53</f>
        <v>#DIV/0!</v>
      </c>
      <c r="M53" s="19"/>
    </row>
    <row r="54" spans="1:13" s="1" customFormat="1" ht="24" x14ac:dyDescent="0.25">
      <c r="A54" s="25" t="s">
        <v>37</v>
      </c>
      <c r="B54" s="20" t="s">
        <v>38</v>
      </c>
      <c r="C54" s="21">
        <v>150</v>
      </c>
      <c r="D54" s="21">
        <f t="shared" si="20"/>
        <v>150</v>
      </c>
      <c r="E54" s="16">
        <f t="shared" si="21"/>
        <v>10</v>
      </c>
      <c r="F54" s="21">
        <v>10</v>
      </c>
      <c r="G54" s="21">
        <v>60</v>
      </c>
      <c r="H54" s="22">
        <v>70</v>
      </c>
      <c r="I54" s="19">
        <v>10</v>
      </c>
      <c r="J54" s="19">
        <v>3.1</v>
      </c>
      <c r="K54" s="17">
        <f>J54*100/E54</f>
        <v>31</v>
      </c>
      <c r="L54" s="19">
        <f>J54*100/D54</f>
        <v>2.0666666666666669</v>
      </c>
      <c r="M54" s="19">
        <f>J54*100/C54</f>
        <v>2.0666666666666669</v>
      </c>
    </row>
    <row r="55" spans="1:13" s="1" customFormat="1" ht="21" customHeight="1" x14ac:dyDescent="0.25">
      <c r="A55" s="26" t="s">
        <v>41</v>
      </c>
      <c r="B55" s="20" t="s">
        <v>42</v>
      </c>
      <c r="C55" s="21">
        <v>2.2000000000000002</v>
      </c>
      <c r="D55" s="21">
        <f t="shared" si="20"/>
        <v>2.2000000000000002</v>
      </c>
      <c r="E55" s="16">
        <f t="shared" si="21"/>
        <v>0</v>
      </c>
      <c r="F55" s="21"/>
      <c r="G55" s="21">
        <v>2.2000000000000002</v>
      </c>
      <c r="H55" s="22"/>
      <c r="I55" s="19"/>
      <c r="J55" s="19"/>
      <c r="K55" s="17"/>
      <c r="L55" s="19">
        <f>J55*100/D55</f>
        <v>0</v>
      </c>
      <c r="M55" s="19">
        <f>J55*100/C55</f>
        <v>0</v>
      </c>
    </row>
    <row r="56" spans="1:13" s="1" customFormat="1" ht="14.25" customHeight="1" x14ac:dyDescent="0.25">
      <c r="A56" s="45" t="s">
        <v>43</v>
      </c>
      <c r="B56" s="28" t="s">
        <v>44</v>
      </c>
      <c r="C56" s="21"/>
      <c r="D56" s="21">
        <f t="shared" si="20"/>
        <v>0</v>
      </c>
      <c r="E56" s="16">
        <f t="shared" si="21"/>
        <v>0</v>
      </c>
      <c r="F56" s="21"/>
      <c r="G56" s="21"/>
      <c r="H56" s="22"/>
      <c r="I56" s="19"/>
      <c r="J56" s="19">
        <v>28.3</v>
      </c>
      <c r="K56" s="17"/>
      <c r="L56" s="19"/>
      <c r="M56" s="19"/>
    </row>
    <row r="57" spans="1:13" s="1" customFormat="1" x14ac:dyDescent="0.25">
      <c r="A57" s="10" t="s">
        <v>45</v>
      </c>
      <c r="B57" s="30" t="s">
        <v>46</v>
      </c>
      <c r="C57" s="31">
        <f>C58+C60+C59</f>
        <v>21114.799999999999</v>
      </c>
      <c r="D57" s="31">
        <f>D58+D60+D59</f>
        <v>21114.799999999999</v>
      </c>
      <c r="E57" s="31">
        <f t="shared" ref="E57:J57" si="22">E58+E60+E59</f>
        <v>2190.6999999999998</v>
      </c>
      <c r="F57" s="31">
        <f t="shared" si="22"/>
        <v>2190.6999999999998</v>
      </c>
      <c r="G57" s="31">
        <f t="shared" si="22"/>
        <v>4974.3</v>
      </c>
      <c r="H57" s="31">
        <f t="shared" si="22"/>
        <v>9871.2999999999993</v>
      </c>
      <c r="I57" s="31">
        <f t="shared" si="22"/>
        <v>4078.5</v>
      </c>
      <c r="J57" s="31">
        <f t="shared" si="22"/>
        <v>485.8</v>
      </c>
      <c r="K57" s="32">
        <f>J57*100/E57</f>
        <v>22.175560323184371</v>
      </c>
      <c r="L57" s="13">
        <f>J57*100/D57</f>
        <v>2.3007558679220264</v>
      </c>
      <c r="M57" s="13">
        <f>J57*100/C57</f>
        <v>2.3007558679220264</v>
      </c>
    </row>
    <row r="58" spans="1:13" s="1" customFormat="1" ht="23.25" customHeight="1" x14ac:dyDescent="0.25">
      <c r="A58" s="33" t="s">
        <v>47</v>
      </c>
      <c r="B58" s="34" t="s">
        <v>48</v>
      </c>
      <c r="C58" s="35">
        <v>21114.799999999999</v>
      </c>
      <c r="D58" s="21">
        <f>F58+G58+H58+I58</f>
        <v>21114.799999999999</v>
      </c>
      <c r="E58" s="16">
        <f t="shared" si="21"/>
        <v>2190.6999999999998</v>
      </c>
      <c r="F58" s="35">
        <v>2190.6999999999998</v>
      </c>
      <c r="G58" s="35">
        <v>4974.3</v>
      </c>
      <c r="H58" s="22">
        <v>9871.2999999999993</v>
      </c>
      <c r="I58" s="22">
        <v>4078.5</v>
      </c>
      <c r="J58" s="19">
        <v>485.8</v>
      </c>
      <c r="K58" s="17">
        <f>J58*100/E58</f>
        <v>22.175560323184371</v>
      </c>
      <c r="L58" s="19">
        <f>J58*100/D58</f>
        <v>2.3007558679220264</v>
      </c>
      <c r="M58" s="19">
        <f>J58*100/C58</f>
        <v>2.3007558679220264</v>
      </c>
    </row>
    <row r="59" spans="1:13" s="1" customFormat="1" ht="51" hidden="1" customHeight="1" x14ac:dyDescent="0.25">
      <c r="A59" s="33" t="s">
        <v>51</v>
      </c>
      <c r="B59" s="28" t="s">
        <v>52</v>
      </c>
      <c r="C59" s="36"/>
      <c r="D59" s="21">
        <f>F59+G59+H59+I59</f>
        <v>0</v>
      </c>
      <c r="E59" s="16">
        <f>F59+G59+H59</f>
        <v>0</v>
      </c>
      <c r="F59" s="35"/>
      <c r="G59" s="35"/>
      <c r="H59" s="22"/>
      <c r="I59" s="46"/>
      <c r="J59" s="19"/>
      <c r="K59" s="17" t="e">
        <f>J59*100/E59</f>
        <v>#DIV/0!</v>
      </c>
      <c r="L59" s="19" t="e">
        <f>J59*100/D59</f>
        <v>#DIV/0!</v>
      </c>
      <c r="M59" s="19"/>
    </row>
    <row r="60" spans="1:13" s="1" customFormat="1" ht="29.25" hidden="1" customHeight="1" x14ac:dyDescent="0.25">
      <c r="A60" s="33" t="s">
        <v>53</v>
      </c>
      <c r="B60" s="38" t="s">
        <v>54</v>
      </c>
      <c r="C60" s="38"/>
      <c r="D60" s="21">
        <f t="shared" si="20"/>
        <v>0</v>
      </c>
      <c r="E60" s="21">
        <f>F60</f>
        <v>0</v>
      </c>
      <c r="F60" s="47"/>
      <c r="G60" s="47"/>
      <c r="H60" s="22"/>
      <c r="I60" s="46"/>
      <c r="J60" s="19"/>
      <c r="K60" s="17"/>
      <c r="L60" s="19"/>
      <c r="M60" s="19" t="e">
        <f>J60*100/C60</f>
        <v>#DIV/0!</v>
      </c>
    </row>
    <row r="61" spans="1:13" s="1" customFormat="1" x14ac:dyDescent="0.25">
      <c r="A61" s="23"/>
      <c r="B61" s="48" t="s">
        <v>55</v>
      </c>
      <c r="C61" s="49">
        <f t="shared" ref="C61:J61" si="23">C57+C46</f>
        <v>42796.1</v>
      </c>
      <c r="D61" s="49">
        <f t="shared" si="23"/>
        <v>42796.1</v>
      </c>
      <c r="E61" s="49">
        <f t="shared" si="23"/>
        <v>6985.4</v>
      </c>
      <c r="F61" s="49">
        <f t="shared" si="23"/>
        <v>6985.4</v>
      </c>
      <c r="G61" s="49">
        <f t="shared" si="23"/>
        <v>10181</v>
      </c>
      <c r="H61" s="49">
        <f t="shared" si="23"/>
        <v>15452.9</v>
      </c>
      <c r="I61" s="49">
        <f t="shared" si="23"/>
        <v>10176.799999999999</v>
      </c>
      <c r="J61" s="49">
        <f t="shared" si="23"/>
        <v>2413.7999999999997</v>
      </c>
      <c r="K61" s="32">
        <f>J61*100/E61</f>
        <v>34.554928851604771</v>
      </c>
      <c r="L61" s="13">
        <f>J61*100/D61</f>
        <v>5.6402335726853607</v>
      </c>
      <c r="M61" s="13">
        <f>J61*100/C61</f>
        <v>5.6402335726853607</v>
      </c>
    </row>
    <row r="62" spans="1:13" s="1" customFormat="1" x14ac:dyDescent="0.25">
      <c r="A62" s="166"/>
      <c r="B62" s="167"/>
      <c r="C62" s="167"/>
      <c r="D62" s="167"/>
      <c r="E62" s="167"/>
      <c r="F62" s="167"/>
      <c r="G62" s="167"/>
      <c r="H62" s="167"/>
      <c r="I62" s="167"/>
      <c r="J62" s="167"/>
      <c r="K62" s="32"/>
      <c r="L62" s="13"/>
      <c r="M62" s="19"/>
    </row>
    <row r="63" spans="1:13" s="1" customFormat="1" x14ac:dyDescent="0.25">
      <c r="A63" s="156" t="s">
        <v>58</v>
      </c>
      <c r="B63" s="157"/>
      <c r="C63" s="157"/>
      <c r="D63" s="157"/>
      <c r="E63" s="157"/>
      <c r="F63" s="157"/>
      <c r="G63" s="157"/>
      <c r="H63" s="157"/>
      <c r="I63" s="157"/>
      <c r="J63" s="157"/>
      <c r="K63" s="157"/>
      <c r="L63" s="157"/>
      <c r="M63" s="157"/>
    </row>
    <row r="64" spans="1:13" s="1" customFormat="1" x14ac:dyDescent="0.25">
      <c r="A64" s="10" t="s">
        <v>17</v>
      </c>
      <c r="B64" s="11" t="s">
        <v>18</v>
      </c>
      <c r="C64" s="12">
        <f t="shared" ref="C64:I64" si="24">C65+C68+C70+C72+C69+C74+C73+C67+C71+C66</f>
        <v>43248.299999999996</v>
      </c>
      <c r="D64" s="12">
        <f t="shared" si="24"/>
        <v>43248.299999999996</v>
      </c>
      <c r="E64" s="12">
        <f t="shared" si="24"/>
        <v>8626.2000000000007</v>
      </c>
      <c r="F64" s="12">
        <f t="shared" si="24"/>
        <v>8626.2000000000007</v>
      </c>
      <c r="G64" s="12">
        <f t="shared" si="24"/>
        <v>9703.7000000000007</v>
      </c>
      <c r="H64" s="12">
        <f t="shared" si="24"/>
        <v>10650.1</v>
      </c>
      <c r="I64" s="12">
        <f t="shared" si="24"/>
        <v>14268.3</v>
      </c>
      <c r="J64" s="12">
        <f>J65+J68+J70+J72+J69+J74+J73+J67+J71+J66+0.1</f>
        <v>2468.1</v>
      </c>
      <c r="K64" s="32">
        <f>J64*100/E64</f>
        <v>28.611671419628571</v>
      </c>
      <c r="L64" s="13">
        <f t="shared" ref="L64:L70" si="25">J64*100/D64</f>
        <v>5.7068139094484645</v>
      </c>
      <c r="M64" s="13">
        <f t="shared" ref="M64:M70" si="26">J64*100/C64</f>
        <v>5.7068139094484645</v>
      </c>
    </row>
    <row r="65" spans="1:17" s="1" customFormat="1" x14ac:dyDescent="0.25">
      <c r="A65" s="14" t="s">
        <v>19</v>
      </c>
      <c r="B65" s="15" t="s">
        <v>20</v>
      </c>
      <c r="C65" s="16">
        <v>22400</v>
      </c>
      <c r="D65" s="21">
        <f>F65+G65+H65+I65</f>
        <v>22400</v>
      </c>
      <c r="E65" s="16">
        <f>F65</f>
        <v>4648</v>
      </c>
      <c r="F65" s="50">
        <v>4648</v>
      </c>
      <c r="G65" s="50">
        <v>5884</v>
      </c>
      <c r="H65" s="17">
        <v>6134.6</v>
      </c>
      <c r="I65" s="17">
        <v>5733.4</v>
      </c>
      <c r="J65" s="17">
        <v>1063.4000000000001</v>
      </c>
      <c r="K65" s="17">
        <f>J65*100/E65</f>
        <v>22.878657487091225</v>
      </c>
      <c r="L65" s="19">
        <f t="shared" si="25"/>
        <v>4.7473214285714294</v>
      </c>
      <c r="M65" s="19">
        <f t="shared" si="26"/>
        <v>4.7473214285714294</v>
      </c>
      <c r="Q65" s="42"/>
    </row>
    <row r="66" spans="1:17" s="1" customFormat="1" ht="36.75" customHeight="1" x14ac:dyDescent="0.25">
      <c r="A66" s="14" t="s">
        <v>21</v>
      </c>
      <c r="B66" s="20" t="s">
        <v>22</v>
      </c>
      <c r="C66" s="21">
        <v>6582.1</v>
      </c>
      <c r="D66" s="21">
        <f>F66+G66+H66+I66</f>
        <v>6582.0999999999995</v>
      </c>
      <c r="E66" s="16">
        <f t="shared" ref="E66:E77" si="27">F66</f>
        <v>1637.2</v>
      </c>
      <c r="F66" s="50">
        <v>1637.2</v>
      </c>
      <c r="G66" s="50">
        <v>1647.5</v>
      </c>
      <c r="H66" s="17">
        <v>1651.7</v>
      </c>
      <c r="I66" s="17">
        <v>1645.7</v>
      </c>
      <c r="J66" s="17">
        <v>563.1</v>
      </c>
      <c r="K66" s="17">
        <f>J66*100/E66</f>
        <v>34.394087466406056</v>
      </c>
      <c r="L66" s="19">
        <f t="shared" si="25"/>
        <v>8.555020434207929</v>
      </c>
      <c r="M66" s="19">
        <f t="shared" si="26"/>
        <v>8.5550204342079272</v>
      </c>
    </row>
    <row r="67" spans="1:17" s="1" customFormat="1" x14ac:dyDescent="0.25">
      <c r="A67" s="14" t="s">
        <v>23</v>
      </c>
      <c r="B67" s="20" t="s">
        <v>24</v>
      </c>
      <c r="C67" s="21">
        <v>40</v>
      </c>
      <c r="D67" s="21">
        <f t="shared" ref="D67:D77" si="28">F67+G67+H67+I67</f>
        <v>40</v>
      </c>
      <c r="E67" s="16">
        <f t="shared" si="27"/>
        <v>10</v>
      </c>
      <c r="F67" s="35">
        <v>10</v>
      </c>
      <c r="G67" s="35">
        <v>10</v>
      </c>
      <c r="H67" s="22">
        <v>10</v>
      </c>
      <c r="I67" s="22">
        <v>10</v>
      </c>
      <c r="J67" s="22">
        <v>0</v>
      </c>
      <c r="K67" s="17">
        <f>J67*100/E67</f>
        <v>0</v>
      </c>
      <c r="L67" s="19">
        <f t="shared" si="25"/>
        <v>0</v>
      </c>
      <c r="M67" s="19">
        <f t="shared" si="26"/>
        <v>0</v>
      </c>
    </row>
    <row r="68" spans="1:17" s="1" customFormat="1" x14ac:dyDescent="0.25">
      <c r="A68" s="14" t="s">
        <v>25</v>
      </c>
      <c r="B68" s="20" t="s">
        <v>26</v>
      </c>
      <c r="C68" s="21">
        <v>7628.7</v>
      </c>
      <c r="D68" s="21">
        <f t="shared" si="28"/>
        <v>7628.7</v>
      </c>
      <c r="E68" s="16">
        <f t="shared" si="27"/>
        <v>719</v>
      </c>
      <c r="F68" s="35">
        <v>719</v>
      </c>
      <c r="G68" s="35">
        <v>479</v>
      </c>
      <c r="H68" s="22">
        <v>1179</v>
      </c>
      <c r="I68" s="22">
        <v>5251.7</v>
      </c>
      <c r="J68" s="22">
        <v>801.3</v>
      </c>
      <c r="K68" s="17">
        <f>J68*100/E68</f>
        <v>111.44645340751043</v>
      </c>
      <c r="L68" s="19">
        <f t="shared" si="25"/>
        <v>10.503755554681662</v>
      </c>
      <c r="M68" s="19">
        <f t="shared" si="26"/>
        <v>10.503755554681662</v>
      </c>
    </row>
    <row r="69" spans="1:17" s="1" customFormat="1" ht="18.75" customHeight="1" x14ac:dyDescent="0.25">
      <c r="A69" s="14" t="s">
        <v>27</v>
      </c>
      <c r="B69" s="20" t="s">
        <v>28</v>
      </c>
      <c r="C69" s="21">
        <v>57</v>
      </c>
      <c r="D69" s="21">
        <f t="shared" si="28"/>
        <v>57</v>
      </c>
      <c r="E69" s="16">
        <f t="shared" si="27"/>
        <v>0</v>
      </c>
      <c r="F69" s="35"/>
      <c r="G69" s="35">
        <v>42.7</v>
      </c>
      <c r="H69" s="22">
        <v>14.3</v>
      </c>
      <c r="I69" s="22"/>
      <c r="J69" s="22">
        <v>0</v>
      </c>
      <c r="K69" s="17"/>
      <c r="L69" s="19">
        <f t="shared" si="25"/>
        <v>0</v>
      </c>
      <c r="M69" s="19">
        <f t="shared" si="26"/>
        <v>0</v>
      </c>
    </row>
    <row r="70" spans="1:17" s="1" customFormat="1" ht="38.25" customHeight="1" x14ac:dyDescent="0.25">
      <c r="A70" s="23" t="s">
        <v>31</v>
      </c>
      <c r="B70" s="20" t="s">
        <v>32</v>
      </c>
      <c r="C70" s="21">
        <v>6449.5</v>
      </c>
      <c r="D70" s="21">
        <f t="shared" si="28"/>
        <v>6449.5</v>
      </c>
      <c r="E70" s="16">
        <f t="shared" si="27"/>
        <v>1612</v>
      </c>
      <c r="F70" s="35">
        <v>1612</v>
      </c>
      <c r="G70" s="35">
        <v>1612.5</v>
      </c>
      <c r="H70" s="22">
        <v>1612.5</v>
      </c>
      <c r="I70" s="22">
        <v>1612.5</v>
      </c>
      <c r="J70" s="22">
        <v>36</v>
      </c>
      <c r="K70" s="17">
        <f>J70*100/E70</f>
        <v>2.2332506203473947</v>
      </c>
      <c r="L70" s="19">
        <f t="shared" si="25"/>
        <v>0.55818280486859451</v>
      </c>
      <c r="M70" s="19">
        <f t="shared" si="26"/>
        <v>0.55818280486859451</v>
      </c>
    </row>
    <row r="71" spans="1:17" s="1" customFormat="1" ht="14.25" hidden="1" customHeight="1" x14ac:dyDescent="0.25">
      <c r="A71" s="25" t="s">
        <v>35</v>
      </c>
      <c r="B71" s="20" t="s">
        <v>36</v>
      </c>
      <c r="C71" s="21"/>
      <c r="D71" s="21">
        <f t="shared" si="28"/>
        <v>0</v>
      </c>
      <c r="E71" s="16">
        <f t="shared" si="27"/>
        <v>0</v>
      </c>
      <c r="F71" s="35"/>
      <c r="G71" s="35"/>
      <c r="H71" s="22"/>
      <c r="I71" s="22"/>
      <c r="J71" s="22"/>
      <c r="K71" s="17"/>
      <c r="L71" s="19"/>
      <c r="M71" s="19"/>
    </row>
    <row r="72" spans="1:17" s="1" customFormat="1" ht="24" x14ac:dyDescent="0.25">
      <c r="A72" s="24" t="s">
        <v>37</v>
      </c>
      <c r="B72" s="20" t="s">
        <v>38</v>
      </c>
      <c r="C72" s="21">
        <v>91</v>
      </c>
      <c r="D72" s="21">
        <f t="shared" si="28"/>
        <v>91</v>
      </c>
      <c r="E72" s="16">
        <f t="shared" si="27"/>
        <v>0</v>
      </c>
      <c r="F72" s="35"/>
      <c r="G72" s="35">
        <v>28</v>
      </c>
      <c r="H72" s="22">
        <v>48</v>
      </c>
      <c r="I72" s="22">
        <v>15</v>
      </c>
      <c r="J72" s="22">
        <v>4.2</v>
      </c>
      <c r="K72" s="17"/>
      <c r="L72" s="19">
        <f>J72*100/D72</f>
        <v>4.615384615384615</v>
      </c>
      <c r="M72" s="19">
        <f>J72*100/C72</f>
        <v>4.615384615384615</v>
      </c>
    </row>
    <row r="73" spans="1:17" s="1" customFormat="1" ht="17.25" hidden="1" customHeight="1" x14ac:dyDescent="0.25">
      <c r="A73" s="26" t="s">
        <v>41</v>
      </c>
      <c r="B73" s="20" t="s">
        <v>42</v>
      </c>
      <c r="C73" s="21"/>
      <c r="D73" s="21">
        <f t="shared" si="28"/>
        <v>0</v>
      </c>
      <c r="E73" s="16">
        <f t="shared" si="27"/>
        <v>0</v>
      </c>
      <c r="F73" s="35"/>
      <c r="G73" s="35"/>
      <c r="H73" s="22"/>
      <c r="I73" s="22"/>
      <c r="J73" s="22"/>
      <c r="K73" s="17"/>
      <c r="L73" s="19"/>
      <c r="M73" s="19"/>
    </row>
    <row r="74" spans="1:17" s="1" customFormat="1" ht="16.5" customHeight="1" x14ac:dyDescent="0.25">
      <c r="A74" s="27" t="s">
        <v>43</v>
      </c>
      <c r="B74" s="28" t="s">
        <v>44</v>
      </c>
      <c r="C74" s="21"/>
      <c r="D74" s="21">
        <f t="shared" si="28"/>
        <v>0</v>
      </c>
      <c r="E74" s="16">
        <f t="shared" si="27"/>
        <v>0</v>
      </c>
      <c r="F74" s="35"/>
      <c r="G74" s="35"/>
      <c r="H74" s="22"/>
      <c r="I74" s="22"/>
      <c r="J74" s="22"/>
      <c r="K74" s="17"/>
      <c r="L74" s="19"/>
      <c r="M74" s="19"/>
    </row>
    <row r="75" spans="1:17" s="1" customFormat="1" x14ac:dyDescent="0.25">
      <c r="A75" s="29" t="s">
        <v>45</v>
      </c>
      <c r="B75" s="30" t="s">
        <v>46</v>
      </c>
      <c r="C75" s="31">
        <f t="shared" ref="C75:J75" si="29">C76+C77</f>
        <v>30757.1</v>
      </c>
      <c r="D75" s="31">
        <f t="shared" si="29"/>
        <v>30757.100000000002</v>
      </c>
      <c r="E75" s="31">
        <f t="shared" si="29"/>
        <v>5790.9</v>
      </c>
      <c r="F75" s="31">
        <f t="shared" si="29"/>
        <v>5790.9</v>
      </c>
      <c r="G75" s="31">
        <f t="shared" si="29"/>
        <v>11318.6</v>
      </c>
      <c r="H75" s="31">
        <f t="shared" si="29"/>
        <v>8403.4</v>
      </c>
      <c r="I75" s="31">
        <f t="shared" si="29"/>
        <v>5244.2</v>
      </c>
      <c r="J75" s="31">
        <f t="shared" si="29"/>
        <v>1044.5999999999999</v>
      </c>
      <c r="K75" s="32">
        <f>J75*100/E75</f>
        <v>18.03864684245972</v>
      </c>
      <c r="L75" s="13">
        <f>J75*100/D75</f>
        <v>3.3962889869330977</v>
      </c>
      <c r="M75" s="13">
        <f>J75*100/C75</f>
        <v>3.3962889869330981</v>
      </c>
    </row>
    <row r="76" spans="1:17" s="1" customFormat="1" ht="27" customHeight="1" x14ac:dyDescent="0.25">
      <c r="A76" s="33" t="s">
        <v>47</v>
      </c>
      <c r="B76" s="34" t="s">
        <v>48</v>
      </c>
      <c r="C76" s="35">
        <v>30757.1</v>
      </c>
      <c r="D76" s="21">
        <f t="shared" si="28"/>
        <v>30757.100000000002</v>
      </c>
      <c r="E76" s="16">
        <f t="shared" si="27"/>
        <v>5790.9</v>
      </c>
      <c r="F76" s="35">
        <v>5790.9</v>
      </c>
      <c r="G76" s="35">
        <v>11318.6</v>
      </c>
      <c r="H76" s="22">
        <v>8403.4</v>
      </c>
      <c r="I76" s="19">
        <v>5244.2</v>
      </c>
      <c r="J76" s="19">
        <v>1044.5999999999999</v>
      </c>
      <c r="K76" s="17">
        <f>J76*100/E76</f>
        <v>18.03864684245972</v>
      </c>
      <c r="L76" s="19">
        <f>J76*100/D76</f>
        <v>3.3962889869330977</v>
      </c>
      <c r="M76" s="19">
        <f>J76*100/C76</f>
        <v>3.3962889869330981</v>
      </c>
    </row>
    <row r="77" spans="1:17" s="1" customFormat="1" hidden="1" x14ac:dyDescent="0.25">
      <c r="A77" s="33" t="s">
        <v>49</v>
      </c>
      <c r="B77" s="36" t="s">
        <v>50</v>
      </c>
      <c r="C77" s="37"/>
      <c r="D77" s="21">
        <f t="shared" si="28"/>
        <v>0</v>
      </c>
      <c r="E77" s="16">
        <f t="shared" si="27"/>
        <v>0</v>
      </c>
      <c r="F77" s="47"/>
      <c r="G77" s="47"/>
      <c r="H77" s="22"/>
      <c r="I77" s="19"/>
      <c r="J77" s="19"/>
      <c r="K77" s="17" t="e">
        <f>J77*100/E77</f>
        <v>#DIV/0!</v>
      </c>
      <c r="L77" s="19" t="e">
        <f>J77*100/D77</f>
        <v>#DIV/0!</v>
      </c>
      <c r="M77" s="19"/>
    </row>
    <row r="78" spans="1:17" s="1" customFormat="1" x14ac:dyDescent="0.25">
      <c r="A78" s="26"/>
      <c r="B78" s="40" t="s">
        <v>55</v>
      </c>
      <c r="C78" s="13">
        <f t="shared" ref="C78:J78" si="30">C75+C64</f>
        <v>74005.399999999994</v>
      </c>
      <c r="D78" s="13">
        <f t="shared" si="30"/>
        <v>74005.399999999994</v>
      </c>
      <c r="E78" s="13">
        <f t="shared" si="30"/>
        <v>14417.1</v>
      </c>
      <c r="F78" s="13">
        <f t="shared" si="30"/>
        <v>14417.1</v>
      </c>
      <c r="G78" s="13">
        <f t="shared" si="30"/>
        <v>21022.300000000003</v>
      </c>
      <c r="H78" s="13">
        <f t="shared" si="30"/>
        <v>19053.5</v>
      </c>
      <c r="I78" s="13">
        <f t="shared" si="30"/>
        <v>19512.5</v>
      </c>
      <c r="J78" s="13">
        <f t="shared" si="30"/>
        <v>3512.7</v>
      </c>
      <c r="K78" s="32">
        <f>J78*100/E78</f>
        <v>24.36481678007366</v>
      </c>
      <c r="L78" s="13">
        <f>J78*100/D78</f>
        <v>4.7465455223537747</v>
      </c>
      <c r="M78" s="13">
        <f>J78*100/C78</f>
        <v>4.7465455223537747</v>
      </c>
    </row>
    <row r="79" spans="1:17" s="1" customFormat="1" x14ac:dyDescent="0.25">
      <c r="A79" s="166"/>
      <c r="B79" s="167"/>
      <c r="C79" s="167"/>
      <c r="D79" s="167"/>
      <c r="E79" s="167"/>
      <c r="F79" s="167"/>
      <c r="G79" s="167"/>
      <c r="H79" s="167"/>
      <c r="I79" s="167"/>
      <c r="J79" s="167"/>
      <c r="K79" s="32"/>
      <c r="L79" s="13"/>
      <c r="M79" s="19"/>
    </row>
    <row r="80" spans="1:17" s="1" customFormat="1" x14ac:dyDescent="0.25">
      <c r="A80" s="156" t="s">
        <v>59</v>
      </c>
      <c r="B80" s="157"/>
      <c r="C80" s="157"/>
      <c r="D80" s="157"/>
      <c r="E80" s="157"/>
      <c r="F80" s="157"/>
      <c r="G80" s="157"/>
      <c r="H80" s="157"/>
      <c r="I80" s="157"/>
      <c r="J80" s="157"/>
      <c r="K80" s="157"/>
      <c r="L80" s="157"/>
      <c r="M80" s="157"/>
    </row>
    <row r="81" spans="1:17" s="1" customFormat="1" x14ac:dyDescent="0.25">
      <c r="A81" s="29" t="s">
        <v>17</v>
      </c>
      <c r="B81" s="41" t="s">
        <v>18</v>
      </c>
      <c r="C81" s="32">
        <f t="shared" ref="C81:I81" si="31">C82+C84+C85+C86+C87+C88+C89+C90+C91+C83</f>
        <v>37868.300000000003</v>
      </c>
      <c r="D81" s="32">
        <f t="shared" si="31"/>
        <v>37868.300000000003</v>
      </c>
      <c r="E81" s="32">
        <f t="shared" si="31"/>
        <v>9687</v>
      </c>
      <c r="F81" s="32">
        <f t="shared" si="31"/>
        <v>9687</v>
      </c>
      <c r="G81" s="32">
        <f t="shared" si="31"/>
        <v>7238.5</v>
      </c>
      <c r="H81" s="32">
        <f t="shared" si="31"/>
        <v>10002.9</v>
      </c>
      <c r="I81" s="32">
        <f t="shared" si="31"/>
        <v>10939.9</v>
      </c>
      <c r="J81" s="32">
        <f>J82+J84+J85+J86+J87+J88+J89+J90+J91+J83+0.1</f>
        <v>2599</v>
      </c>
      <c r="K81" s="32">
        <f t="shared" ref="K81:K87" si="32">J81*100/E81</f>
        <v>26.829771859192732</v>
      </c>
      <c r="L81" s="13">
        <f t="shared" ref="L81:L87" si="33">J81*100/D81</f>
        <v>6.8632602995117287</v>
      </c>
      <c r="M81" s="13">
        <f t="shared" ref="M81:M87" si="34">J81*100/C81</f>
        <v>6.8632602995117287</v>
      </c>
    </row>
    <row r="82" spans="1:17" s="1" customFormat="1" ht="13.5" customHeight="1" x14ac:dyDescent="0.25">
      <c r="A82" s="14" t="s">
        <v>19</v>
      </c>
      <c r="B82" s="15" t="s">
        <v>20</v>
      </c>
      <c r="C82" s="21">
        <v>25300</v>
      </c>
      <c r="D82" s="21">
        <f>F82+G82+H82+I82</f>
        <v>25300</v>
      </c>
      <c r="E82" s="16">
        <f>F82</f>
        <v>7590</v>
      </c>
      <c r="F82" s="35">
        <v>7590</v>
      </c>
      <c r="G82" s="35">
        <v>5060</v>
      </c>
      <c r="H82" s="22">
        <v>6325</v>
      </c>
      <c r="I82" s="22">
        <v>6325</v>
      </c>
      <c r="J82" s="19">
        <v>1824.3</v>
      </c>
      <c r="K82" s="17">
        <f t="shared" si="32"/>
        <v>24.035573122529645</v>
      </c>
      <c r="L82" s="19">
        <f t="shared" si="33"/>
        <v>7.2106719367588932</v>
      </c>
      <c r="M82" s="19">
        <f t="shared" si="34"/>
        <v>7.2106719367588932</v>
      </c>
      <c r="Q82" s="42"/>
    </row>
    <row r="83" spans="1:17" s="1" customFormat="1" ht="36.75" customHeight="1" x14ac:dyDescent="0.25">
      <c r="A83" s="14" t="s">
        <v>21</v>
      </c>
      <c r="B83" s="20" t="s">
        <v>22</v>
      </c>
      <c r="C83" s="21">
        <v>4207.6000000000004</v>
      </c>
      <c r="D83" s="21">
        <f>F83+G83+H83+I83</f>
        <v>4207.6000000000004</v>
      </c>
      <c r="E83" s="16">
        <f t="shared" ref="E83:E91" si="35">F83</f>
        <v>1051.9000000000001</v>
      </c>
      <c r="F83" s="35">
        <v>1051.9000000000001</v>
      </c>
      <c r="G83" s="35">
        <v>841.5</v>
      </c>
      <c r="H83" s="22">
        <v>1262.3</v>
      </c>
      <c r="I83" s="22">
        <v>1051.9000000000001</v>
      </c>
      <c r="J83" s="19">
        <v>360</v>
      </c>
      <c r="K83" s="17">
        <f t="shared" si="32"/>
        <v>34.223785530944006</v>
      </c>
      <c r="L83" s="19">
        <f t="shared" si="33"/>
        <v>8.5559463827360016</v>
      </c>
      <c r="M83" s="19">
        <f t="shared" si="34"/>
        <v>8.5559463827360016</v>
      </c>
    </row>
    <row r="84" spans="1:17" s="1" customFormat="1" ht="13.5" hidden="1" customHeight="1" x14ac:dyDescent="0.25">
      <c r="A84" s="14" t="s">
        <v>23</v>
      </c>
      <c r="B84" s="20" t="s">
        <v>24</v>
      </c>
      <c r="C84" s="21"/>
      <c r="D84" s="21">
        <f t="shared" ref="D84:D91" si="36">F84+G84+H84+I84</f>
        <v>0</v>
      </c>
      <c r="E84" s="16">
        <f t="shared" si="35"/>
        <v>0</v>
      </c>
      <c r="F84" s="35"/>
      <c r="G84" s="35"/>
      <c r="H84" s="22"/>
      <c r="I84" s="22"/>
      <c r="J84" s="19"/>
      <c r="K84" s="17" t="e">
        <f t="shared" si="32"/>
        <v>#DIV/0!</v>
      </c>
      <c r="L84" s="19" t="e">
        <f t="shared" si="33"/>
        <v>#DIV/0!</v>
      </c>
      <c r="M84" s="19" t="e">
        <f t="shared" si="34"/>
        <v>#DIV/0!</v>
      </c>
    </row>
    <row r="85" spans="1:17" s="1" customFormat="1" x14ac:dyDescent="0.25">
      <c r="A85" s="14" t="s">
        <v>25</v>
      </c>
      <c r="B85" s="20" t="s">
        <v>26</v>
      </c>
      <c r="C85" s="21">
        <v>2202.9</v>
      </c>
      <c r="D85" s="21">
        <f t="shared" si="36"/>
        <v>2202.9</v>
      </c>
      <c r="E85" s="16">
        <f t="shared" si="35"/>
        <v>422.1</v>
      </c>
      <c r="F85" s="35">
        <v>422.1</v>
      </c>
      <c r="G85" s="35">
        <v>317.3</v>
      </c>
      <c r="H85" s="22">
        <v>379.8</v>
      </c>
      <c r="I85" s="22">
        <v>1083.7</v>
      </c>
      <c r="J85" s="19">
        <v>212.2</v>
      </c>
      <c r="K85" s="17">
        <f t="shared" si="32"/>
        <v>50.272447287372657</v>
      </c>
      <c r="L85" s="19">
        <f t="shared" si="33"/>
        <v>9.6327568205547234</v>
      </c>
      <c r="M85" s="19">
        <f t="shared" si="34"/>
        <v>9.6327568205547234</v>
      </c>
    </row>
    <row r="86" spans="1:17" s="1" customFormat="1" hidden="1" x14ac:dyDescent="0.25">
      <c r="A86" s="14" t="s">
        <v>27</v>
      </c>
      <c r="B86" s="20" t="s">
        <v>28</v>
      </c>
      <c r="C86" s="21"/>
      <c r="D86" s="21">
        <f t="shared" si="36"/>
        <v>0</v>
      </c>
      <c r="E86" s="16">
        <f t="shared" si="35"/>
        <v>0</v>
      </c>
      <c r="F86" s="35"/>
      <c r="G86" s="35"/>
      <c r="H86" s="22"/>
      <c r="I86" s="22"/>
      <c r="J86" s="19"/>
      <c r="K86" s="17" t="e">
        <f t="shared" si="32"/>
        <v>#DIV/0!</v>
      </c>
      <c r="L86" s="19" t="e">
        <f t="shared" si="33"/>
        <v>#DIV/0!</v>
      </c>
      <c r="M86" s="19" t="e">
        <f t="shared" si="34"/>
        <v>#DIV/0!</v>
      </c>
    </row>
    <row r="87" spans="1:17" s="1" customFormat="1" ht="42" customHeight="1" x14ac:dyDescent="0.25">
      <c r="A87" s="23" t="s">
        <v>31</v>
      </c>
      <c r="B87" s="20" t="s">
        <v>32</v>
      </c>
      <c r="C87" s="21">
        <v>6104</v>
      </c>
      <c r="D87" s="21">
        <f t="shared" si="36"/>
        <v>6104</v>
      </c>
      <c r="E87" s="16">
        <f t="shared" si="35"/>
        <v>620.29999999999995</v>
      </c>
      <c r="F87" s="35">
        <v>620.29999999999995</v>
      </c>
      <c r="G87" s="35">
        <v>1015.5</v>
      </c>
      <c r="H87" s="22">
        <v>2031.6</v>
      </c>
      <c r="I87" s="22">
        <v>2436.6</v>
      </c>
      <c r="J87" s="19">
        <v>78.3</v>
      </c>
      <c r="K87" s="17">
        <f t="shared" si="32"/>
        <v>12.622924391423506</v>
      </c>
      <c r="L87" s="19">
        <f t="shared" si="33"/>
        <v>1.2827653997378767</v>
      </c>
      <c r="M87" s="19">
        <f t="shared" si="34"/>
        <v>1.2827653997378767</v>
      </c>
    </row>
    <row r="88" spans="1:17" s="1" customFormat="1" ht="25.5" hidden="1" customHeight="1" x14ac:dyDescent="0.25">
      <c r="A88" s="25" t="s">
        <v>35</v>
      </c>
      <c r="B88" s="20" t="s">
        <v>36</v>
      </c>
      <c r="C88" s="21">
        <v>0</v>
      </c>
      <c r="D88" s="21">
        <f t="shared" si="36"/>
        <v>0</v>
      </c>
      <c r="E88" s="16">
        <f t="shared" si="35"/>
        <v>0</v>
      </c>
      <c r="F88" s="35"/>
      <c r="G88" s="35"/>
      <c r="H88" s="22"/>
      <c r="I88" s="22"/>
      <c r="J88" s="19"/>
      <c r="K88" s="17"/>
      <c r="L88" s="19"/>
      <c r="M88" s="19"/>
    </row>
    <row r="89" spans="1:17" s="1" customFormat="1" ht="24" x14ac:dyDescent="0.25">
      <c r="A89" s="24" t="s">
        <v>37</v>
      </c>
      <c r="B89" s="20" t="s">
        <v>38</v>
      </c>
      <c r="C89" s="21">
        <v>53.8</v>
      </c>
      <c r="D89" s="21">
        <f t="shared" si="36"/>
        <v>53.800000000000004</v>
      </c>
      <c r="E89" s="16">
        <f t="shared" si="35"/>
        <v>2.7</v>
      </c>
      <c r="F89" s="35">
        <v>2.7</v>
      </c>
      <c r="G89" s="35">
        <v>4.2</v>
      </c>
      <c r="H89" s="22">
        <v>4.2</v>
      </c>
      <c r="I89" s="22">
        <v>42.7</v>
      </c>
      <c r="J89" s="19">
        <v>124.1</v>
      </c>
      <c r="K89" s="17">
        <f>J89*100/E89</f>
        <v>4596.2962962962956</v>
      </c>
      <c r="L89" s="19">
        <f>J89*100/D89</f>
        <v>230.66914498141261</v>
      </c>
      <c r="M89" s="19">
        <f>J89*100/C89</f>
        <v>230.66914498141264</v>
      </c>
    </row>
    <row r="90" spans="1:17" s="1" customFormat="1" ht="16.5" hidden="1" customHeight="1" x14ac:dyDescent="0.25">
      <c r="A90" s="26" t="s">
        <v>41</v>
      </c>
      <c r="B90" s="20" t="s">
        <v>42</v>
      </c>
      <c r="C90" s="21"/>
      <c r="D90" s="21">
        <f t="shared" si="36"/>
        <v>0</v>
      </c>
      <c r="E90" s="16">
        <f t="shared" si="35"/>
        <v>0</v>
      </c>
      <c r="F90" s="35"/>
      <c r="G90" s="35"/>
      <c r="H90" s="22"/>
      <c r="I90" s="22"/>
      <c r="J90" s="19"/>
      <c r="K90" s="17"/>
      <c r="L90" s="19"/>
      <c r="M90" s="19"/>
    </row>
    <row r="91" spans="1:17" s="1" customFormat="1" x14ac:dyDescent="0.25">
      <c r="A91" s="27" t="s">
        <v>43</v>
      </c>
      <c r="B91" s="28" t="s">
        <v>44</v>
      </c>
      <c r="C91" s="21"/>
      <c r="D91" s="21">
        <f t="shared" si="36"/>
        <v>0</v>
      </c>
      <c r="E91" s="16">
        <f t="shared" si="35"/>
        <v>0</v>
      </c>
      <c r="F91" s="35"/>
      <c r="G91" s="35"/>
      <c r="H91" s="22"/>
      <c r="I91" s="22"/>
      <c r="J91" s="19"/>
      <c r="K91" s="17"/>
      <c r="L91" s="19"/>
      <c r="M91" s="19"/>
    </row>
    <row r="92" spans="1:17" s="1" customFormat="1" ht="24" hidden="1" x14ac:dyDescent="0.25">
      <c r="A92" s="27" t="s">
        <v>60</v>
      </c>
      <c r="B92" s="28" t="s">
        <v>61</v>
      </c>
      <c r="C92" s="43"/>
      <c r="D92" s="28"/>
      <c r="E92" s="16">
        <f>F92</f>
        <v>0</v>
      </c>
      <c r="F92" s="35"/>
      <c r="G92" s="35"/>
      <c r="H92" s="22" t="e">
        <f>I92+#REF!+#REF!+#REF!</f>
        <v>#REF!</v>
      </c>
      <c r="I92" s="22"/>
      <c r="J92" s="19"/>
      <c r="K92" s="32" t="e">
        <f>J92*100/E92</f>
        <v>#DIV/0!</v>
      </c>
      <c r="L92" s="13" t="e">
        <f>J92*100/D92</f>
        <v>#DIV/0!</v>
      </c>
      <c r="M92" s="19" t="e">
        <f>J92*100/C92</f>
        <v>#DIV/0!</v>
      </c>
    </row>
    <row r="93" spans="1:17" s="1" customFormat="1" x14ac:dyDescent="0.25">
      <c r="A93" s="29" t="s">
        <v>45</v>
      </c>
      <c r="B93" s="30" t="s">
        <v>46</v>
      </c>
      <c r="C93" s="31">
        <f t="shared" ref="C93:J93" si="37">C94+C95</f>
        <v>49702.6</v>
      </c>
      <c r="D93" s="31">
        <f t="shared" si="37"/>
        <v>49702.600000000006</v>
      </c>
      <c r="E93" s="51">
        <f t="shared" si="37"/>
        <v>9358.6</v>
      </c>
      <c r="F93" s="31">
        <f t="shared" si="37"/>
        <v>9358.6</v>
      </c>
      <c r="G93" s="31">
        <f t="shared" si="37"/>
        <v>14567.7</v>
      </c>
      <c r="H93" s="31">
        <f t="shared" si="37"/>
        <v>16247</v>
      </c>
      <c r="I93" s="31">
        <f t="shared" si="37"/>
        <v>9529.2999999999993</v>
      </c>
      <c r="J93" s="31">
        <f t="shared" si="37"/>
        <v>3062.7</v>
      </c>
      <c r="K93" s="32">
        <f>J93*100/E93</f>
        <v>32.726048767978114</v>
      </c>
      <c r="L93" s="13">
        <f>J93*100/D93</f>
        <v>6.1620518846096575</v>
      </c>
      <c r="M93" s="13">
        <f>J93*100/C93</f>
        <v>6.1620518846096584</v>
      </c>
    </row>
    <row r="94" spans="1:17" s="1" customFormat="1" ht="27" customHeight="1" x14ac:dyDescent="0.25">
      <c r="A94" s="33" t="s">
        <v>47</v>
      </c>
      <c r="B94" s="34" t="s">
        <v>48</v>
      </c>
      <c r="C94" s="35">
        <v>49702.6</v>
      </c>
      <c r="D94" s="21">
        <f>F94+G94+H94+I94</f>
        <v>49702.600000000006</v>
      </c>
      <c r="E94" s="16">
        <f>F94</f>
        <v>9358.6</v>
      </c>
      <c r="F94" s="35">
        <v>9358.6</v>
      </c>
      <c r="G94" s="35">
        <v>14567.7</v>
      </c>
      <c r="H94" s="22">
        <v>16247</v>
      </c>
      <c r="I94" s="22">
        <v>9529.2999999999993</v>
      </c>
      <c r="J94" s="19">
        <v>3062.7</v>
      </c>
      <c r="K94" s="17">
        <f>J94*100/E94</f>
        <v>32.726048767978114</v>
      </c>
      <c r="L94" s="19">
        <f>J94*100/D94</f>
        <v>6.1620518846096575</v>
      </c>
      <c r="M94" s="19">
        <f>J94*100/C94</f>
        <v>6.1620518846096584</v>
      </c>
    </row>
    <row r="95" spans="1:17" s="1" customFormat="1" hidden="1" x14ac:dyDescent="0.25">
      <c r="A95" s="33" t="s">
        <v>49</v>
      </c>
      <c r="B95" s="36" t="s">
        <v>50</v>
      </c>
      <c r="C95" s="37"/>
      <c r="D95" s="21">
        <f>F95+G95+H95+I95</f>
        <v>0</v>
      </c>
      <c r="E95" s="16">
        <f>F95</f>
        <v>0</v>
      </c>
      <c r="F95" s="52"/>
      <c r="G95" s="52"/>
      <c r="H95" s="22"/>
      <c r="I95" s="22"/>
      <c r="J95" s="19"/>
      <c r="K95" s="17" t="e">
        <f>J95*100/E95</f>
        <v>#DIV/0!</v>
      </c>
      <c r="L95" s="19" t="e">
        <f>J95*100/D95</f>
        <v>#DIV/0!</v>
      </c>
      <c r="M95" s="19"/>
    </row>
    <row r="96" spans="1:17" s="1" customFormat="1" x14ac:dyDescent="0.25">
      <c r="A96" s="26"/>
      <c r="B96" s="40" t="s">
        <v>55</v>
      </c>
      <c r="C96" s="13">
        <f t="shared" ref="C96:J96" si="38">C93+C81</f>
        <v>87570.9</v>
      </c>
      <c r="D96" s="13">
        <f t="shared" si="38"/>
        <v>87570.900000000009</v>
      </c>
      <c r="E96" s="13">
        <f t="shared" si="38"/>
        <v>19045.599999999999</v>
      </c>
      <c r="F96" s="13">
        <f t="shared" si="38"/>
        <v>19045.599999999999</v>
      </c>
      <c r="G96" s="13">
        <f t="shared" si="38"/>
        <v>21806.2</v>
      </c>
      <c r="H96" s="13">
        <f t="shared" si="38"/>
        <v>26249.9</v>
      </c>
      <c r="I96" s="13">
        <f t="shared" si="38"/>
        <v>20469.199999999997</v>
      </c>
      <c r="J96" s="13">
        <f t="shared" si="38"/>
        <v>5661.7</v>
      </c>
      <c r="K96" s="32">
        <f>J96*100/E96</f>
        <v>29.727076070063429</v>
      </c>
      <c r="L96" s="13">
        <f>J96*100/D96</f>
        <v>6.4652755652848146</v>
      </c>
      <c r="M96" s="13">
        <f>J96*100/C96</f>
        <v>6.4652755652848155</v>
      </c>
    </row>
    <row r="97" spans="1:17" s="1" customFormat="1" x14ac:dyDescent="0.25">
      <c r="A97" s="166"/>
      <c r="B97" s="167"/>
      <c r="C97" s="167"/>
      <c r="D97" s="167"/>
      <c r="E97" s="167"/>
      <c r="F97" s="167"/>
      <c r="G97" s="167"/>
      <c r="H97" s="167"/>
      <c r="I97" s="167"/>
      <c r="J97" s="167"/>
      <c r="K97" s="32"/>
      <c r="L97" s="13"/>
      <c r="M97" s="19"/>
    </row>
    <row r="98" spans="1:17" s="1" customFormat="1" x14ac:dyDescent="0.25">
      <c r="A98" s="156" t="s">
        <v>62</v>
      </c>
      <c r="B98" s="157"/>
      <c r="C98" s="157"/>
      <c r="D98" s="157"/>
      <c r="E98" s="157"/>
      <c r="F98" s="157"/>
      <c r="G98" s="157"/>
      <c r="H98" s="157"/>
      <c r="I98" s="157"/>
      <c r="J98" s="157"/>
      <c r="K98" s="157"/>
      <c r="L98" s="157"/>
      <c r="M98" s="157"/>
    </row>
    <row r="99" spans="1:17" s="1" customFormat="1" x14ac:dyDescent="0.25">
      <c r="A99" s="29" t="s">
        <v>17</v>
      </c>
      <c r="B99" s="41" t="s">
        <v>18</v>
      </c>
      <c r="C99" s="32">
        <f t="shared" ref="C99:I99" si="39">C100+C103+C107+C104+C105+C108+C106+C102+C101</f>
        <v>2928.3999999999996</v>
      </c>
      <c r="D99" s="32">
        <f t="shared" si="39"/>
        <v>2928.3999999999996</v>
      </c>
      <c r="E99" s="32">
        <f t="shared" si="39"/>
        <v>701.6</v>
      </c>
      <c r="F99" s="32">
        <f t="shared" si="39"/>
        <v>701.6</v>
      </c>
      <c r="G99" s="32">
        <f t="shared" si="39"/>
        <v>729.2</v>
      </c>
      <c r="H99" s="32">
        <f t="shared" si="39"/>
        <v>747.90000000000009</v>
      </c>
      <c r="I99" s="32">
        <f t="shared" si="39"/>
        <v>749.7</v>
      </c>
      <c r="J99" s="32">
        <f>J100+J103+J107+J104+J105+J108+J106+J102+J101+0.1</f>
        <v>159.39999999999998</v>
      </c>
      <c r="K99" s="32">
        <f t="shared" ref="K99:K105" si="40">J99*100/E99</f>
        <v>22.719498289623715</v>
      </c>
      <c r="L99" s="13">
        <f t="shared" ref="L99:L105" si="41">J99*100/D99</f>
        <v>5.4432454582707281</v>
      </c>
      <c r="M99" s="13">
        <f t="shared" ref="M99:M105" si="42">J99*100/C99</f>
        <v>5.4432454582707281</v>
      </c>
    </row>
    <row r="100" spans="1:17" s="1" customFormat="1" x14ac:dyDescent="0.25">
      <c r="A100" s="14" t="s">
        <v>19</v>
      </c>
      <c r="B100" s="15" t="s">
        <v>20</v>
      </c>
      <c r="C100" s="21">
        <v>1330</v>
      </c>
      <c r="D100" s="21">
        <f>F100+G100+H100+I100</f>
        <v>1330</v>
      </c>
      <c r="E100" s="16">
        <f>F100</f>
        <v>340</v>
      </c>
      <c r="F100" s="35">
        <v>340</v>
      </c>
      <c r="G100" s="35">
        <v>330</v>
      </c>
      <c r="H100" s="22">
        <v>330</v>
      </c>
      <c r="I100" s="19">
        <v>330</v>
      </c>
      <c r="J100" s="19">
        <v>38.299999999999997</v>
      </c>
      <c r="K100" s="17">
        <f t="shared" si="40"/>
        <v>11.26470588235294</v>
      </c>
      <c r="L100" s="19">
        <f t="shared" si="41"/>
        <v>2.8796992481203003</v>
      </c>
      <c r="M100" s="19">
        <f t="shared" si="42"/>
        <v>2.8796992481203003</v>
      </c>
      <c r="Q100" s="42"/>
    </row>
    <row r="101" spans="1:17" s="1" customFormat="1" ht="36.75" customHeight="1" x14ac:dyDescent="0.25">
      <c r="A101" s="14" t="s">
        <v>21</v>
      </c>
      <c r="B101" s="20" t="s">
        <v>22</v>
      </c>
      <c r="C101" s="21">
        <v>1368.8</v>
      </c>
      <c r="D101" s="21">
        <f>F101+G101+H101+I101</f>
        <v>1368.8</v>
      </c>
      <c r="E101" s="16">
        <f t="shared" ref="E101:E110" si="43">F101</f>
        <v>342.2</v>
      </c>
      <c r="F101" s="35">
        <v>342.2</v>
      </c>
      <c r="G101" s="35">
        <v>342.2</v>
      </c>
      <c r="H101" s="22">
        <v>342.2</v>
      </c>
      <c r="I101" s="19">
        <v>342.2</v>
      </c>
      <c r="J101" s="19">
        <v>117.1</v>
      </c>
      <c r="K101" s="17">
        <f t="shared" si="40"/>
        <v>34.219754529514901</v>
      </c>
      <c r="L101" s="19">
        <f t="shared" si="41"/>
        <v>8.5549386323787253</v>
      </c>
      <c r="M101" s="19">
        <f t="shared" si="42"/>
        <v>8.5549386323787253</v>
      </c>
    </row>
    <row r="102" spans="1:17" s="1" customFormat="1" hidden="1" x14ac:dyDescent="0.25">
      <c r="A102" s="14" t="s">
        <v>23</v>
      </c>
      <c r="B102" s="20" t="s">
        <v>24</v>
      </c>
      <c r="C102" s="21"/>
      <c r="D102" s="21">
        <f>F102+G102+H102+I102</f>
        <v>0</v>
      </c>
      <c r="E102" s="16">
        <f t="shared" si="43"/>
        <v>0</v>
      </c>
      <c r="F102" s="35"/>
      <c r="G102" s="35"/>
      <c r="H102" s="22"/>
      <c r="I102" s="19"/>
      <c r="J102" s="19"/>
      <c r="K102" s="17" t="e">
        <f t="shared" si="40"/>
        <v>#DIV/0!</v>
      </c>
      <c r="L102" s="19" t="e">
        <f t="shared" si="41"/>
        <v>#DIV/0!</v>
      </c>
      <c r="M102" s="19" t="e">
        <f t="shared" si="42"/>
        <v>#DIV/0!</v>
      </c>
    </row>
    <row r="103" spans="1:17" s="1" customFormat="1" x14ac:dyDescent="0.25">
      <c r="A103" s="14" t="s">
        <v>25</v>
      </c>
      <c r="B103" s="20" t="s">
        <v>26</v>
      </c>
      <c r="C103" s="21">
        <v>202.1</v>
      </c>
      <c r="D103" s="21">
        <f t="shared" ref="D103:D111" si="44">F103+G103+H103+I103</f>
        <v>202.09999999999997</v>
      </c>
      <c r="E103" s="16">
        <f t="shared" si="43"/>
        <v>16.2</v>
      </c>
      <c r="F103" s="35">
        <v>16.2</v>
      </c>
      <c r="G103" s="35">
        <v>48.6</v>
      </c>
      <c r="H103" s="22">
        <v>67.599999999999994</v>
      </c>
      <c r="I103" s="19">
        <v>69.7</v>
      </c>
      <c r="J103" s="19">
        <v>1.6</v>
      </c>
      <c r="K103" s="17">
        <f t="shared" si="40"/>
        <v>9.8765432098765444</v>
      </c>
      <c r="L103" s="19">
        <f t="shared" si="41"/>
        <v>0.79168728352300854</v>
      </c>
      <c r="M103" s="19">
        <f t="shared" si="42"/>
        <v>0.79168728352300843</v>
      </c>
    </row>
    <row r="104" spans="1:17" s="1" customFormat="1" x14ac:dyDescent="0.25">
      <c r="A104" s="14" t="s">
        <v>27</v>
      </c>
      <c r="B104" s="20" t="s">
        <v>28</v>
      </c>
      <c r="C104" s="21">
        <v>1.5</v>
      </c>
      <c r="D104" s="21">
        <f t="shared" si="44"/>
        <v>1.5</v>
      </c>
      <c r="E104" s="16">
        <f t="shared" si="43"/>
        <v>0.6</v>
      </c>
      <c r="F104" s="35">
        <v>0.6</v>
      </c>
      <c r="G104" s="35">
        <v>0.6</v>
      </c>
      <c r="H104" s="22">
        <v>0.3</v>
      </c>
      <c r="I104" s="19"/>
      <c r="J104" s="19">
        <v>0</v>
      </c>
      <c r="K104" s="17">
        <f t="shared" si="40"/>
        <v>0</v>
      </c>
      <c r="L104" s="19">
        <f t="shared" si="41"/>
        <v>0</v>
      </c>
      <c r="M104" s="19">
        <f t="shared" si="42"/>
        <v>0</v>
      </c>
    </row>
    <row r="105" spans="1:17" s="1" customFormat="1" ht="36" x14ac:dyDescent="0.25">
      <c r="A105" s="23" t="s">
        <v>31</v>
      </c>
      <c r="B105" s="20" t="s">
        <v>32</v>
      </c>
      <c r="C105" s="21">
        <v>26</v>
      </c>
      <c r="D105" s="21">
        <f t="shared" si="44"/>
        <v>26</v>
      </c>
      <c r="E105" s="16">
        <f t="shared" si="43"/>
        <v>2.6</v>
      </c>
      <c r="F105" s="35">
        <v>2.6</v>
      </c>
      <c r="G105" s="35">
        <v>7.8</v>
      </c>
      <c r="H105" s="22">
        <v>7.8</v>
      </c>
      <c r="I105" s="19">
        <v>7.8</v>
      </c>
      <c r="J105" s="19">
        <v>2.2999999999999998</v>
      </c>
      <c r="K105" s="17">
        <f t="shared" si="40"/>
        <v>88.461538461538453</v>
      </c>
      <c r="L105" s="19">
        <f t="shared" si="41"/>
        <v>8.8461538461538449</v>
      </c>
      <c r="M105" s="19">
        <f t="shared" si="42"/>
        <v>8.8461538461538449</v>
      </c>
    </row>
    <row r="106" spans="1:17" s="1" customFormat="1" ht="24" hidden="1" x14ac:dyDescent="0.25">
      <c r="A106" s="25" t="s">
        <v>35</v>
      </c>
      <c r="B106" s="20" t="s">
        <v>36</v>
      </c>
      <c r="C106" s="21"/>
      <c r="D106" s="21">
        <f t="shared" si="44"/>
        <v>0</v>
      </c>
      <c r="E106" s="16">
        <f t="shared" si="43"/>
        <v>0</v>
      </c>
      <c r="F106" s="35"/>
      <c r="G106" s="35"/>
      <c r="H106" s="22"/>
      <c r="I106" s="19"/>
      <c r="J106" s="19"/>
      <c r="K106" s="17"/>
      <c r="L106" s="19"/>
      <c r="M106" s="19"/>
    </row>
    <row r="107" spans="1:17" s="1" customFormat="1" ht="18.75" hidden="1" customHeight="1" x14ac:dyDescent="0.25">
      <c r="A107" s="26" t="s">
        <v>41</v>
      </c>
      <c r="B107" s="53" t="s">
        <v>42</v>
      </c>
      <c r="C107" s="21"/>
      <c r="D107" s="21">
        <f t="shared" si="44"/>
        <v>0</v>
      </c>
      <c r="E107" s="16">
        <f t="shared" si="43"/>
        <v>0</v>
      </c>
      <c r="F107" s="35"/>
      <c r="G107" s="35"/>
      <c r="H107" s="22"/>
      <c r="I107" s="19"/>
      <c r="J107" s="19"/>
      <c r="K107" s="17"/>
      <c r="L107" s="19"/>
      <c r="M107" s="19"/>
    </row>
    <row r="108" spans="1:17" s="1" customFormat="1" ht="16.5" customHeight="1" x14ac:dyDescent="0.25">
      <c r="A108" s="25" t="s">
        <v>43</v>
      </c>
      <c r="B108" s="28" t="s">
        <v>44</v>
      </c>
      <c r="C108" s="21"/>
      <c r="D108" s="21">
        <f t="shared" si="44"/>
        <v>0</v>
      </c>
      <c r="E108" s="16">
        <f t="shared" si="43"/>
        <v>0</v>
      </c>
      <c r="F108" s="35"/>
      <c r="G108" s="35"/>
      <c r="H108" s="22"/>
      <c r="I108" s="19"/>
      <c r="J108" s="19"/>
      <c r="K108" s="32"/>
      <c r="L108" s="13"/>
      <c r="M108" s="19"/>
    </row>
    <row r="109" spans="1:17" s="1" customFormat="1" x14ac:dyDescent="0.25">
      <c r="A109" s="10" t="s">
        <v>45</v>
      </c>
      <c r="B109" s="30" t="s">
        <v>46</v>
      </c>
      <c r="C109" s="31">
        <f t="shared" ref="C109:J109" si="45">C110+C111</f>
        <v>24190.400000000001</v>
      </c>
      <c r="D109" s="31">
        <f t="shared" si="45"/>
        <v>24190.400000000001</v>
      </c>
      <c r="E109" s="31">
        <f t="shared" si="45"/>
        <v>6047.6</v>
      </c>
      <c r="F109" s="31">
        <f t="shared" si="45"/>
        <v>6047.6</v>
      </c>
      <c r="G109" s="31">
        <f t="shared" si="45"/>
        <v>6047.6</v>
      </c>
      <c r="H109" s="31">
        <f t="shared" si="45"/>
        <v>6047.6</v>
      </c>
      <c r="I109" s="31">
        <f t="shared" si="45"/>
        <v>6047.6</v>
      </c>
      <c r="J109" s="31">
        <f t="shared" si="45"/>
        <v>1012.5</v>
      </c>
      <c r="K109" s="32">
        <f>J109*100/E109</f>
        <v>16.742178715523512</v>
      </c>
      <c r="L109" s="13">
        <f>J109*100/D109</f>
        <v>4.1855446788808779</v>
      </c>
      <c r="M109" s="13">
        <f>J109*100/C109</f>
        <v>4.1855446788808779</v>
      </c>
    </row>
    <row r="110" spans="1:17" s="1" customFormat="1" ht="26.25" customHeight="1" x14ac:dyDescent="0.25">
      <c r="A110" s="33" t="s">
        <v>47</v>
      </c>
      <c r="B110" s="34" t="s">
        <v>48</v>
      </c>
      <c r="C110" s="35">
        <v>24190.400000000001</v>
      </c>
      <c r="D110" s="21">
        <f t="shared" si="44"/>
        <v>24190.400000000001</v>
      </c>
      <c r="E110" s="16">
        <f t="shared" si="43"/>
        <v>6047.6</v>
      </c>
      <c r="F110" s="35">
        <v>6047.6</v>
      </c>
      <c r="G110" s="35">
        <v>6047.6</v>
      </c>
      <c r="H110" s="22">
        <v>6047.6</v>
      </c>
      <c r="I110" s="19">
        <v>6047.6</v>
      </c>
      <c r="J110" s="19">
        <v>1012.5</v>
      </c>
      <c r="K110" s="17">
        <f>J110*100/E110</f>
        <v>16.742178715523512</v>
      </c>
      <c r="L110" s="19">
        <f>J110*100/D110</f>
        <v>4.1855446788808779</v>
      </c>
      <c r="M110" s="19">
        <f>J110*100/C110</f>
        <v>4.1855446788808779</v>
      </c>
    </row>
    <row r="111" spans="1:17" s="1" customFormat="1" hidden="1" x14ac:dyDescent="0.25">
      <c r="A111" s="33" t="s">
        <v>63</v>
      </c>
      <c r="B111" s="36" t="s">
        <v>50</v>
      </c>
      <c r="C111" s="36"/>
      <c r="D111" s="21">
        <f t="shared" si="44"/>
        <v>0</v>
      </c>
      <c r="E111" s="21">
        <f>F111+G111</f>
        <v>0</v>
      </c>
      <c r="F111" s="52"/>
      <c r="G111" s="52"/>
      <c r="H111" s="22"/>
      <c r="I111" s="19"/>
      <c r="J111" s="19"/>
      <c r="K111" s="32"/>
      <c r="L111" s="13"/>
      <c r="M111" s="19" t="e">
        <f>J111*100/C111</f>
        <v>#DIV/0!</v>
      </c>
    </row>
    <row r="112" spans="1:17" s="1" customFormat="1" x14ac:dyDescent="0.25">
      <c r="A112" s="26"/>
      <c r="B112" s="40" t="s">
        <v>55</v>
      </c>
      <c r="C112" s="13">
        <f t="shared" ref="C112:J112" si="46">C109+C99</f>
        <v>27118.800000000003</v>
      </c>
      <c r="D112" s="13">
        <f t="shared" si="46"/>
        <v>27118.800000000003</v>
      </c>
      <c r="E112" s="12">
        <f t="shared" si="46"/>
        <v>6749.2000000000007</v>
      </c>
      <c r="F112" s="12">
        <f t="shared" si="46"/>
        <v>6749.2000000000007</v>
      </c>
      <c r="G112" s="12">
        <f>G109+G99</f>
        <v>6776.8</v>
      </c>
      <c r="H112" s="13">
        <f t="shared" si="46"/>
        <v>6795.5</v>
      </c>
      <c r="I112" s="13">
        <f t="shared" si="46"/>
        <v>6797.3</v>
      </c>
      <c r="J112" s="13">
        <f t="shared" si="46"/>
        <v>1171.9000000000001</v>
      </c>
      <c r="K112" s="32">
        <f>J112*100/E112</f>
        <v>17.363539382445328</v>
      </c>
      <c r="L112" s="13">
        <f>J112*100/D112</f>
        <v>4.3213564022006876</v>
      </c>
      <c r="M112" s="13">
        <f>J112*100/C112</f>
        <v>4.3213564022006876</v>
      </c>
    </row>
    <row r="113" spans="1:17" s="1" customFormat="1" x14ac:dyDescent="0.25">
      <c r="A113" s="166"/>
      <c r="B113" s="167"/>
      <c r="C113" s="167"/>
      <c r="D113" s="167"/>
      <c r="E113" s="167"/>
      <c r="F113" s="167"/>
      <c r="G113" s="167"/>
      <c r="H113" s="167"/>
      <c r="I113" s="167"/>
      <c r="J113" s="167"/>
      <c r="K113" s="32"/>
      <c r="L113" s="13"/>
      <c r="M113" s="19"/>
    </row>
    <row r="114" spans="1:17" s="1" customFormat="1" x14ac:dyDescent="0.25">
      <c r="A114" s="156" t="s">
        <v>64</v>
      </c>
      <c r="B114" s="157"/>
      <c r="C114" s="157"/>
      <c r="D114" s="157"/>
      <c r="E114" s="157"/>
      <c r="F114" s="157"/>
      <c r="G114" s="157"/>
      <c r="H114" s="157"/>
      <c r="I114" s="157"/>
      <c r="J114" s="157"/>
      <c r="K114" s="157"/>
      <c r="L114" s="157"/>
      <c r="M114" s="157"/>
    </row>
    <row r="115" spans="1:17" s="1" customFormat="1" x14ac:dyDescent="0.25">
      <c r="A115" s="29" t="s">
        <v>17</v>
      </c>
      <c r="B115" s="41" t="s">
        <v>18</v>
      </c>
      <c r="C115" s="32">
        <f>C116+C120+C124+C121+C122+C125+C123+C126+C117+C118+C119</f>
        <v>5340.7000000000007</v>
      </c>
      <c r="D115" s="32">
        <f t="shared" ref="D115:I115" si="47">D116+D120+D124+D121+D122+D125+D123+D126+D117+D118+D119</f>
        <v>5340.7000000000007</v>
      </c>
      <c r="E115" s="32">
        <f t="shared" si="47"/>
        <v>1344</v>
      </c>
      <c r="F115" s="32">
        <f t="shared" si="47"/>
        <v>1344</v>
      </c>
      <c r="G115" s="32">
        <f t="shared" si="47"/>
        <v>1294</v>
      </c>
      <c r="H115" s="32">
        <f t="shared" si="47"/>
        <v>1308</v>
      </c>
      <c r="I115" s="32">
        <f t="shared" si="47"/>
        <v>1394.6999999999998</v>
      </c>
      <c r="J115" s="32">
        <f>J116+J120+J124+J121+J122+J125+J123+J126+J117+J118+J119-0.1</f>
        <v>403.2</v>
      </c>
      <c r="K115" s="32">
        <f>J115*100/E115</f>
        <v>30</v>
      </c>
      <c r="L115" s="13">
        <f>J115*100/D115</f>
        <v>7.5495721534630285</v>
      </c>
      <c r="M115" s="13">
        <f>J115*100/C115</f>
        <v>7.5495721534630285</v>
      </c>
    </row>
    <row r="116" spans="1:17" s="1" customFormat="1" x14ac:dyDescent="0.25">
      <c r="A116" s="14" t="s">
        <v>19</v>
      </c>
      <c r="B116" s="15" t="s">
        <v>20</v>
      </c>
      <c r="C116" s="21">
        <v>1350</v>
      </c>
      <c r="D116" s="21">
        <f>F116+G116+H116+I116</f>
        <v>1350</v>
      </c>
      <c r="E116" s="16">
        <f>F116</f>
        <v>334</v>
      </c>
      <c r="F116" s="21">
        <v>334</v>
      </c>
      <c r="G116" s="21">
        <v>332</v>
      </c>
      <c r="H116" s="19">
        <v>336</v>
      </c>
      <c r="I116" s="19">
        <v>348</v>
      </c>
      <c r="J116" s="19">
        <v>50.7</v>
      </c>
      <c r="K116" s="17">
        <f>J116*100/E116</f>
        <v>15.179640718562874</v>
      </c>
      <c r="L116" s="19">
        <f>J116*100/D116</f>
        <v>3.7555555555555555</v>
      </c>
      <c r="M116" s="19">
        <f>J116*100/C116</f>
        <v>3.7555555555555555</v>
      </c>
      <c r="Q116" s="42"/>
    </row>
    <row r="117" spans="1:17" s="1" customFormat="1" ht="36" hidden="1" x14ac:dyDescent="0.25">
      <c r="A117" s="14" t="s">
        <v>21</v>
      </c>
      <c r="B117" s="20" t="s">
        <v>22</v>
      </c>
      <c r="C117" s="21"/>
      <c r="D117" s="21">
        <f>F117+G117+H117+I117</f>
        <v>0</v>
      </c>
      <c r="E117" s="16">
        <f t="shared" ref="E117:E128" si="48">F117</f>
        <v>0</v>
      </c>
      <c r="F117" s="21"/>
      <c r="G117" s="21"/>
      <c r="H117" s="19"/>
      <c r="I117" s="19"/>
      <c r="J117" s="19"/>
      <c r="K117" s="17" t="e">
        <f>J117*100/E117</f>
        <v>#DIV/0!</v>
      </c>
      <c r="L117" s="19" t="e">
        <f>J117*100/D117</f>
        <v>#DIV/0!</v>
      </c>
      <c r="M117" s="19" t="e">
        <f>J117*100/C117</f>
        <v>#DIV/0!</v>
      </c>
    </row>
    <row r="118" spans="1:17" s="1" customFormat="1" ht="38.25" customHeight="1" x14ac:dyDescent="0.25">
      <c r="A118" s="14" t="s">
        <v>21</v>
      </c>
      <c r="B118" s="20" t="s">
        <v>22</v>
      </c>
      <c r="C118" s="21">
        <v>2957.8</v>
      </c>
      <c r="D118" s="21">
        <f>F118+G118+H118+I118</f>
        <v>2957.8</v>
      </c>
      <c r="E118" s="16">
        <f t="shared" si="48"/>
        <v>735</v>
      </c>
      <c r="F118" s="21">
        <v>735</v>
      </c>
      <c r="G118" s="21">
        <v>735</v>
      </c>
      <c r="H118" s="19">
        <v>735</v>
      </c>
      <c r="I118" s="19">
        <v>752.8</v>
      </c>
      <c r="J118" s="19">
        <v>253</v>
      </c>
      <c r="K118" s="17">
        <f>J118*100/E118</f>
        <v>34.42176870748299</v>
      </c>
      <c r="L118" s="19">
        <f>J118*100/D118</f>
        <v>8.5536547433903571</v>
      </c>
      <c r="M118" s="19">
        <f>J118*100/C118</f>
        <v>8.5536547433903571</v>
      </c>
    </row>
    <row r="119" spans="1:17" s="1" customFormat="1" ht="16.5" customHeight="1" x14ac:dyDescent="0.25">
      <c r="A119" s="14" t="s">
        <v>23</v>
      </c>
      <c r="B119" s="20" t="s">
        <v>24</v>
      </c>
      <c r="C119" s="21">
        <v>0</v>
      </c>
      <c r="D119" s="21">
        <f>F119+G119+H119+I119</f>
        <v>0</v>
      </c>
      <c r="E119" s="16">
        <f t="shared" si="48"/>
        <v>0</v>
      </c>
      <c r="F119" s="21"/>
      <c r="G119" s="21"/>
      <c r="H119" s="19"/>
      <c r="I119" s="19"/>
      <c r="J119" s="19">
        <v>0.4</v>
      </c>
      <c r="K119" s="17"/>
      <c r="L119" s="19"/>
      <c r="M119" s="19"/>
    </row>
    <row r="120" spans="1:17" s="1" customFormat="1" x14ac:dyDescent="0.25">
      <c r="A120" s="14" t="s">
        <v>25</v>
      </c>
      <c r="B120" s="20" t="s">
        <v>26</v>
      </c>
      <c r="C120" s="21">
        <v>256.2</v>
      </c>
      <c r="D120" s="21">
        <f t="shared" ref="D120:D128" si="49">F120+G120+H120+I120</f>
        <v>256.2</v>
      </c>
      <c r="E120" s="16">
        <f t="shared" si="48"/>
        <v>97</v>
      </c>
      <c r="F120" s="21">
        <v>97</v>
      </c>
      <c r="G120" s="21">
        <v>39</v>
      </c>
      <c r="H120" s="19">
        <v>39</v>
      </c>
      <c r="I120" s="19">
        <v>81.2</v>
      </c>
      <c r="J120" s="19">
        <v>50.1</v>
      </c>
      <c r="K120" s="17">
        <f>J120*100/E120</f>
        <v>51.649484536082475</v>
      </c>
      <c r="L120" s="19">
        <f>J120*100/D120</f>
        <v>19.555035128805621</v>
      </c>
      <c r="M120" s="19">
        <f>J120*100/C120</f>
        <v>19.555035128805621</v>
      </c>
    </row>
    <row r="121" spans="1:17" s="1" customFormat="1" x14ac:dyDescent="0.25">
      <c r="A121" s="14" t="s">
        <v>27</v>
      </c>
      <c r="B121" s="20" t="s">
        <v>28</v>
      </c>
      <c r="C121" s="21">
        <v>13.5</v>
      </c>
      <c r="D121" s="21">
        <f t="shared" si="49"/>
        <v>13.5</v>
      </c>
      <c r="E121" s="16">
        <f t="shared" si="48"/>
        <v>3</v>
      </c>
      <c r="F121" s="21">
        <v>3</v>
      </c>
      <c r="G121" s="21">
        <v>3</v>
      </c>
      <c r="H121" s="19">
        <v>3</v>
      </c>
      <c r="I121" s="19">
        <v>4.5</v>
      </c>
      <c r="J121" s="19">
        <v>0.4</v>
      </c>
      <c r="K121" s="17">
        <f>J121*100/E121</f>
        <v>13.333333333333334</v>
      </c>
      <c r="L121" s="19">
        <f>J121*100/D121</f>
        <v>2.9629629629629628</v>
      </c>
      <c r="M121" s="19">
        <f>J121*100/C121</f>
        <v>2.9629629629629628</v>
      </c>
    </row>
    <row r="122" spans="1:17" s="1" customFormat="1" ht="39" customHeight="1" x14ac:dyDescent="0.25">
      <c r="A122" s="23" t="s">
        <v>31</v>
      </c>
      <c r="B122" s="20" t="s">
        <v>32</v>
      </c>
      <c r="C122" s="21">
        <v>763.2</v>
      </c>
      <c r="D122" s="21">
        <f t="shared" si="49"/>
        <v>763.2</v>
      </c>
      <c r="E122" s="16">
        <f t="shared" si="48"/>
        <v>175</v>
      </c>
      <c r="F122" s="21">
        <v>175</v>
      </c>
      <c r="G122" s="21">
        <v>185</v>
      </c>
      <c r="H122" s="19">
        <v>195</v>
      </c>
      <c r="I122" s="19">
        <v>208.2</v>
      </c>
      <c r="J122" s="19">
        <v>48.7</v>
      </c>
      <c r="K122" s="17">
        <f>J122*100/E122</f>
        <v>27.828571428571429</v>
      </c>
      <c r="L122" s="19">
        <f>J122*100/D122</f>
        <v>6.3810272536687629</v>
      </c>
      <c r="M122" s="19">
        <f>J122*100/C122</f>
        <v>6.3810272536687629</v>
      </c>
    </row>
    <row r="123" spans="1:17" s="1" customFormat="1" ht="24" hidden="1" x14ac:dyDescent="0.25">
      <c r="A123" s="25" t="s">
        <v>35</v>
      </c>
      <c r="B123" s="20" t="s">
        <v>36</v>
      </c>
      <c r="C123" s="21">
        <v>0</v>
      </c>
      <c r="D123" s="21">
        <f t="shared" si="49"/>
        <v>0</v>
      </c>
      <c r="E123" s="16">
        <f t="shared" si="48"/>
        <v>0</v>
      </c>
      <c r="F123" s="21"/>
      <c r="G123" s="21"/>
      <c r="H123" s="19"/>
      <c r="I123" s="19"/>
      <c r="J123" s="19"/>
      <c r="K123" s="17"/>
      <c r="L123" s="19"/>
      <c r="M123" s="19"/>
    </row>
    <row r="124" spans="1:17" s="1" customFormat="1" ht="18" hidden="1" customHeight="1" x14ac:dyDescent="0.25">
      <c r="A124" s="24" t="s">
        <v>37</v>
      </c>
      <c r="B124" s="20" t="s">
        <v>38</v>
      </c>
      <c r="C124" s="21"/>
      <c r="D124" s="21">
        <f t="shared" si="49"/>
        <v>0</v>
      </c>
      <c r="E124" s="16">
        <f t="shared" si="48"/>
        <v>0</v>
      </c>
      <c r="F124" s="21"/>
      <c r="G124" s="21"/>
      <c r="H124" s="19"/>
      <c r="I124" s="19"/>
      <c r="J124" s="19"/>
      <c r="K124" s="17"/>
      <c r="L124" s="19"/>
      <c r="M124" s="19"/>
    </row>
    <row r="125" spans="1:17" s="1" customFormat="1" ht="16.5" hidden="1" customHeight="1" x14ac:dyDescent="0.25">
      <c r="A125" s="26" t="s">
        <v>41</v>
      </c>
      <c r="B125" s="20" t="s">
        <v>42</v>
      </c>
      <c r="C125" s="21"/>
      <c r="D125" s="21">
        <f t="shared" si="49"/>
        <v>0</v>
      </c>
      <c r="E125" s="16">
        <f t="shared" si="48"/>
        <v>0</v>
      </c>
      <c r="F125" s="21"/>
      <c r="G125" s="21"/>
      <c r="H125" s="19"/>
      <c r="I125" s="19"/>
      <c r="J125" s="19"/>
      <c r="K125" s="32" t="e">
        <f>J125*100/E125</f>
        <v>#DIV/0!</v>
      </c>
      <c r="L125" s="13" t="e">
        <f>J125*100/D125</f>
        <v>#DIV/0!</v>
      </c>
      <c r="M125" s="19" t="e">
        <f>J125*100/C125</f>
        <v>#DIV/0!</v>
      </c>
    </row>
    <row r="126" spans="1:17" s="1" customFormat="1" ht="14.25" customHeight="1" x14ac:dyDescent="0.25">
      <c r="A126" s="24" t="s">
        <v>43</v>
      </c>
      <c r="B126" s="28" t="s">
        <v>44</v>
      </c>
      <c r="C126" s="21"/>
      <c r="D126" s="21">
        <f t="shared" si="49"/>
        <v>0</v>
      </c>
      <c r="E126" s="16">
        <f t="shared" si="48"/>
        <v>0</v>
      </c>
      <c r="F126" s="21"/>
      <c r="G126" s="21"/>
      <c r="H126" s="19"/>
      <c r="I126" s="19"/>
      <c r="J126" s="19"/>
      <c r="K126" s="32"/>
      <c r="L126" s="13"/>
      <c r="M126" s="19"/>
    </row>
    <row r="127" spans="1:17" s="1" customFormat="1" x14ac:dyDescent="0.25">
      <c r="A127" s="29" t="s">
        <v>45</v>
      </c>
      <c r="B127" s="30" t="s">
        <v>46</v>
      </c>
      <c r="C127" s="31">
        <f t="shared" ref="C127:J127" si="50">C128</f>
        <v>30240.799999999999</v>
      </c>
      <c r="D127" s="31">
        <f t="shared" si="50"/>
        <v>30240.799999999999</v>
      </c>
      <c r="E127" s="54">
        <f t="shared" si="50"/>
        <v>7581.4</v>
      </c>
      <c r="F127" s="54">
        <f t="shared" si="50"/>
        <v>7581.4</v>
      </c>
      <c r="G127" s="54">
        <f t="shared" si="50"/>
        <v>7592.3</v>
      </c>
      <c r="H127" s="54">
        <f t="shared" si="50"/>
        <v>7571.9</v>
      </c>
      <c r="I127" s="31">
        <f t="shared" si="50"/>
        <v>7495.2</v>
      </c>
      <c r="J127" s="31">
        <f t="shared" si="50"/>
        <v>884.2</v>
      </c>
      <c r="K127" s="32">
        <f>J127*100/E127</f>
        <v>11.662753581132772</v>
      </c>
      <c r="L127" s="13">
        <f>J127*100/D127</f>
        <v>2.9238644480304754</v>
      </c>
      <c r="M127" s="13">
        <f>J127*100/C127</f>
        <v>2.9238644480304754</v>
      </c>
    </row>
    <row r="128" spans="1:17" s="1" customFormat="1" ht="27" customHeight="1" x14ac:dyDescent="0.25">
      <c r="A128" s="33" t="s">
        <v>47</v>
      </c>
      <c r="B128" s="34" t="s">
        <v>48</v>
      </c>
      <c r="C128" s="35">
        <v>30240.799999999999</v>
      </c>
      <c r="D128" s="21">
        <f t="shared" si="49"/>
        <v>30240.799999999999</v>
      </c>
      <c r="E128" s="16">
        <f t="shared" si="48"/>
        <v>7581.4</v>
      </c>
      <c r="F128" s="21">
        <v>7581.4</v>
      </c>
      <c r="G128" s="21">
        <v>7592.3</v>
      </c>
      <c r="H128" s="19">
        <v>7571.9</v>
      </c>
      <c r="I128" s="19">
        <v>7495.2</v>
      </c>
      <c r="J128" s="19">
        <v>884.2</v>
      </c>
      <c r="K128" s="17">
        <f>J128*100/E128</f>
        <v>11.662753581132772</v>
      </c>
      <c r="L128" s="19">
        <f>J128*100/D128</f>
        <v>2.9238644480304754</v>
      </c>
      <c r="M128" s="19">
        <f>J128*100/C128</f>
        <v>2.9238644480304754</v>
      </c>
    </row>
    <row r="129" spans="1:17" s="1" customFormat="1" x14ac:dyDescent="0.25">
      <c r="A129" s="26"/>
      <c r="B129" s="40" t="s">
        <v>55</v>
      </c>
      <c r="C129" s="13">
        <f t="shared" ref="C129:J129" si="51">C127+C115</f>
        <v>35581.5</v>
      </c>
      <c r="D129" s="13">
        <f t="shared" si="51"/>
        <v>35581.5</v>
      </c>
      <c r="E129" s="13">
        <f t="shared" si="51"/>
        <v>8925.4</v>
      </c>
      <c r="F129" s="13">
        <f t="shared" si="51"/>
        <v>8925.4</v>
      </c>
      <c r="G129" s="13">
        <f t="shared" si="51"/>
        <v>8886.2999999999993</v>
      </c>
      <c r="H129" s="13">
        <f t="shared" si="51"/>
        <v>8879.9</v>
      </c>
      <c r="I129" s="13">
        <f t="shared" si="51"/>
        <v>8889.9</v>
      </c>
      <c r="J129" s="13">
        <f t="shared" si="51"/>
        <v>1287.4000000000001</v>
      </c>
      <c r="K129" s="32">
        <f>J129*100/E129</f>
        <v>14.424003406009817</v>
      </c>
      <c r="L129" s="13">
        <f>J129*100/D129</f>
        <v>3.6181723648525219</v>
      </c>
      <c r="M129" s="13">
        <f>J129*100/C129</f>
        <v>3.6181723648525219</v>
      </c>
    </row>
    <row r="130" spans="1:17" s="1" customFormat="1" x14ac:dyDescent="0.25">
      <c r="A130" s="166"/>
      <c r="B130" s="167"/>
      <c r="C130" s="167"/>
      <c r="D130" s="167"/>
      <c r="E130" s="167"/>
      <c r="F130" s="167"/>
      <c r="G130" s="167"/>
      <c r="H130" s="167"/>
      <c r="I130" s="167"/>
      <c r="J130" s="167"/>
      <c r="K130" s="32"/>
      <c r="L130" s="13"/>
      <c r="M130" s="19"/>
    </row>
    <row r="131" spans="1:17" s="1" customFormat="1" x14ac:dyDescent="0.25">
      <c r="A131" s="156" t="s">
        <v>65</v>
      </c>
      <c r="B131" s="157"/>
      <c r="C131" s="157"/>
      <c r="D131" s="157"/>
      <c r="E131" s="157"/>
      <c r="F131" s="157"/>
      <c r="G131" s="157"/>
      <c r="H131" s="157"/>
      <c r="I131" s="157"/>
      <c r="J131" s="157"/>
      <c r="K131" s="157"/>
      <c r="L131" s="157"/>
      <c r="M131" s="157"/>
    </row>
    <row r="132" spans="1:17" s="1" customFormat="1" x14ac:dyDescent="0.25">
      <c r="A132" s="29" t="s">
        <v>17</v>
      </c>
      <c r="B132" s="41" t="s">
        <v>18</v>
      </c>
      <c r="C132" s="32">
        <f t="shared" ref="C132:I132" si="52">C133+C135+C136+C137+C139+C141+C138+C140+C134</f>
        <v>9980</v>
      </c>
      <c r="D132" s="32">
        <f t="shared" si="52"/>
        <v>9980</v>
      </c>
      <c r="E132" s="32">
        <f t="shared" si="52"/>
        <v>2492.5</v>
      </c>
      <c r="F132" s="32">
        <f t="shared" si="52"/>
        <v>2492.5</v>
      </c>
      <c r="G132" s="32">
        <f t="shared" si="52"/>
        <v>2494.5</v>
      </c>
      <c r="H132" s="32">
        <f t="shared" si="52"/>
        <v>2495.5</v>
      </c>
      <c r="I132" s="32">
        <f t="shared" si="52"/>
        <v>2497.5</v>
      </c>
      <c r="J132" s="32">
        <f>J133+J135+J136+J137+J139+J141+J138+J140+J134</f>
        <v>687.2</v>
      </c>
      <c r="K132" s="32">
        <f t="shared" ref="K132:K137" si="53">J132*100/E132</f>
        <v>27.570712136409227</v>
      </c>
      <c r="L132" s="13">
        <f t="shared" ref="L132:L137" si="54">J132*100/D132</f>
        <v>6.8857715430861726</v>
      </c>
      <c r="M132" s="13">
        <f t="shared" ref="M132:M137" si="55">J132*100/C132</f>
        <v>6.8857715430861726</v>
      </c>
    </row>
    <row r="133" spans="1:17" s="1" customFormat="1" x14ac:dyDescent="0.25">
      <c r="A133" s="14" t="s">
        <v>19</v>
      </c>
      <c r="B133" s="15" t="s">
        <v>20</v>
      </c>
      <c r="C133" s="21">
        <v>2850</v>
      </c>
      <c r="D133" s="21">
        <f>F133+G133+H133+I133</f>
        <v>2850</v>
      </c>
      <c r="E133" s="16">
        <f>F133</f>
        <v>712.5</v>
      </c>
      <c r="F133" s="35">
        <v>712.5</v>
      </c>
      <c r="G133" s="35">
        <v>712.5</v>
      </c>
      <c r="H133" s="22">
        <v>712.5</v>
      </c>
      <c r="I133" s="19">
        <v>712.5</v>
      </c>
      <c r="J133" s="19">
        <v>44.5</v>
      </c>
      <c r="K133" s="17">
        <f t="shared" si="53"/>
        <v>6.2456140350877192</v>
      </c>
      <c r="L133" s="19">
        <f t="shared" si="54"/>
        <v>1.5614035087719298</v>
      </c>
      <c r="M133" s="19">
        <f t="shared" si="55"/>
        <v>1.5614035087719298</v>
      </c>
      <c r="Q133" s="42"/>
    </row>
    <row r="134" spans="1:17" s="1" customFormat="1" ht="45" customHeight="1" x14ac:dyDescent="0.25">
      <c r="A134" s="14" t="s">
        <v>21</v>
      </c>
      <c r="B134" s="20" t="s">
        <v>22</v>
      </c>
      <c r="C134" s="21">
        <v>6463.1</v>
      </c>
      <c r="D134" s="21">
        <f>F134+G134+H134+I134</f>
        <v>6463.0999999999995</v>
      </c>
      <c r="E134" s="16">
        <f t="shared" ref="E134:E143" si="56">F134</f>
        <v>1615.8</v>
      </c>
      <c r="F134" s="35">
        <v>1615.8</v>
      </c>
      <c r="G134" s="35">
        <v>1615.8</v>
      </c>
      <c r="H134" s="22">
        <v>1615.8</v>
      </c>
      <c r="I134" s="19">
        <v>1615.7</v>
      </c>
      <c r="J134" s="19">
        <v>552.9</v>
      </c>
      <c r="K134" s="17">
        <f t="shared" si="53"/>
        <v>34.218343854437428</v>
      </c>
      <c r="L134" s="19">
        <f t="shared" si="54"/>
        <v>8.5547183240240763</v>
      </c>
      <c r="M134" s="19">
        <f t="shared" si="55"/>
        <v>8.5547183240240745</v>
      </c>
    </row>
    <row r="135" spans="1:17" s="1" customFormat="1" x14ac:dyDescent="0.25">
      <c r="A135" s="14" t="s">
        <v>25</v>
      </c>
      <c r="B135" s="20" t="s">
        <v>26</v>
      </c>
      <c r="C135" s="21">
        <v>526.9</v>
      </c>
      <c r="D135" s="21">
        <f t="shared" ref="D135:D146" si="57">F135+G135+H135+I135</f>
        <v>526.9</v>
      </c>
      <c r="E135" s="16">
        <f t="shared" si="56"/>
        <v>131.5</v>
      </c>
      <c r="F135" s="35">
        <v>131.5</v>
      </c>
      <c r="G135" s="35">
        <v>131.5</v>
      </c>
      <c r="H135" s="22">
        <v>131.5</v>
      </c>
      <c r="I135" s="19">
        <v>132.4</v>
      </c>
      <c r="J135" s="19">
        <v>77.2</v>
      </c>
      <c r="K135" s="17">
        <f t="shared" si="53"/>
        <v>58.70722433460076</v>
      </c>
      <c r="L135" s="19">
        <f t="shared" si="54"/>
        <v>14.651736572404632</v>
      </c>
      <c r="M135" s="19">
        <f t="shared" si="55"/>
        <v>14.651736572404632</v>
      </c>
    </row>
    <row r="136" spans="1:17" s="1" customFormat="1" x14ac:dyDescent="0.25">
      <c r="A136" s="14" t="s">
        <v>27</v>
      </c>
      <c r="B136" s="20" t="s">
        <v>28</v>
      </c>
      <c r="C136" s="21">
        <v>20</v>
      </c>
      <c r="D136" s="21">
        <f t="shared" si="57"/>
        <v>20</v>
      </c>
      <c r="E136" s="16">
        <f t="shared" si="56"/>
        <v>4.8</v>
      </c>
      <c r="F136" s="35">
        <v>4.8</v>
      </c>
      <c r="G136" s="35">
        <v>4.8</v>
      </c>
      <c r="H136" s="22">
        <v>4.8</v>
      </c>
      <c r="I136" s="19">
        <v>5.6</v>
      </c>
      <c r="J136" s="19">
        <v>0.2</v>
      </c>
      <c r="K136" s="17">
        <f t="shared" si="53"/>
        <v>4.166666666666667</v>
      </c>
      <c r="L136" s="19">
        <f t="shared" si="54"/>
        <v>1</v>
      </c>
      <c r="M136" s="19">
        <f t="shared" si="55"/>
        <v>1</v>
      </c>
    </row>
    <row r="137" spans="1:17" s="1" customFormat="1" ht="36" x14ac:dyDescent="0.25">
      <c r="A137" s="23" t="s">
        <v>31</v>
      </c>
      <c r="B137" s="20" t="s">
        <v>32</v>
      </c>
      <c r="C137" s="21">
        <v>120</v>
      </c>
      <c r="D137" s="21">
        <f t="shared" si="57"/>
        <v>119.99999999999999</v>
      </c>
      <c r="E137" s="16">
        <f t="shared" si="56"/>
        <v>27.9</v>
      </c>
      <c r="F137" s="35">
        <v>27.9</v>
      </c>
      <c r="G137" s="35">
        <v>29.9</v>
      </c>
      <c r="H137" s="22">
        <v>30.9</v>
      </c>
      <c r="I137" s="19">
        <v>31.3</v>
      </c>
      <c r="J137" s="19">
        <v>0</v>
      </c>
      <c r="K137" s="17">
        <f t="shared" si="53"/>
        <v>0</v>
      </c>
      <c r="L137" s="19">
        <f t="shared" si="54"/>
        <v>0</v>
      </c>
      <c r="M137" s="19">
        <f t="shared" si="55"/>
        <v>0</v>
      </c>
    </row>
    <row r="138" spans="1:17" s="1" customFormat="1" ht="24" hidden="1" x14ac:dyDescent="0.25">
      <c r="A138" s="25" t="s">
        <v>35</v>
      </c>
      <c r="B138" s="20" t="s">
        <v>36</v>
      </c>
      <c r="C138" s="21">
        <v>0</v>
      </c>
      <c r="D138" s="21">
        <f t="shared" si="57"/>
        <v>0</v>
      </c>
      <c r="E138" s="16">
        <f t="shared" si="56"/>
        <v>0</v>
      </c>
      <c r="F138" s="35"/>
      <c r="G138" s="35"/>
      <c r="H138" s="22"/>
      <c r="I138" s="19"/>
      <c r="J138" s="19"/>
      <c r="K138" s="17"/>
      <c r="L138" s="19"/>
      <c r="M138" s="19"/>
    </row>
    <row r="139" spans="1:17" s="1" customFormat="1" ht="18.75" hidden="1" customHeight="1" x14ac:dyDescent="0.25">
      <c r="A139" s="25" t="s">
        <v>37</v>
      </c>
      <c r="B139" s="20" t="s">
        <v>38</v>
      </c>
      <c r="C139" s="21">
        <v>0</v>
      </c>
      <c r="D139" s="21">
        <f t="shared" si="57"/>
        <v>0</v>
      </c>
      <c r="E139" s="16">
        <f t="shared" si="56"/>
        <v>0</v>
      </c>
      <c r="F139" s="35"/>
      <c r="G139" s="35"/>
      <c r="H139" s="22"/>
      <c r="I139" s="19"/>
      <c r="J139" s="19"/>
      <c r="K139" s="17" t="e">
        <f>J139*100/E139</f>
        <v>#DIV/0!</v>
      </c>
      <c r="L139" s="19" t="e">
        <f>J139*100/D139</f>
        <v>#DIV/0!</v>
      </c>
      <c r="M139" s="19"/>
    </row>
    <row r="140" spans="1:17" s="1" customFormat="1" ht="15" hidden="1" customHeight="1" x14ac:dyDescent="0.25">
      <c r="A140" s="26" t="s">
        <v>41</v>
      </c>
      <c r="B140" s="20" t="s">
        <v>42</v>
      </c>
      <c r="C140" s="21"/>
      <c r="D140" s="21">
        <f t="shared" si="57"/>
        <v>0</v>
      </c>
      <c r="E140" s="16">
        <f t="shared" si="56"/>
        <v>0</v>
      </c>
      <c r="F140" s="35"/>
      <c r="G140" s="35"/>
      <c r="H140" s="22"/>
      <c r="I140" s="19"/>
      <c r="J140" s="19"/>
      <c r="K140" s="17"/>
      <c r="L140" s="19"/>
      <c r="M140" s="19"/>
    </row>
    <row r="141" spans="1:17" s="1" customFormat="1" ht="18" customHeight="1" x14ac:dyDescent="0.25">
      <c r="A141" s="25" t="s">
        <v>43</v>
      </c>
      <c r="B141" s="28" t="s">
        <v>44</v>
      </c>
      <c r="C141" s="21"/>
      <c r="D141" s="21">
        <f t="shared" si="57"/>
        <v>0</v>
      </c>
      <c r="E141" s="16">
        <f t="shared" si="56"/>
        <v>0</v>
      </c>
      <c r="F141" s="35"/>
      <c r="G141" s="35"/>
      <c r="H141" s="22"/>
      <c r="I141" s="19"/>
      <c r="J141" s="22">
        <v>12.4</v>
      </c>
      <c r="K141" s="17"/>
      <c r="L141" s="19"/>
      <c r="M141" s="19"/>
    </row>
    <row r="142" spans="1:17" s="1" customFormat="1" ht="18" customHeight="1" x14ac:dyDescent="0.25">
      <c r="A142" s="10" t="s">
        <v>45</v>
      </c>
      <c r="B142" s="30" t="s">
        <v>46</v>
      </c>
      <c r="C142" s="31">
        <f t="shared" ref="C142:I142" si="58">C143+C144+C145</f>
        <v>46099.1</v>
      </c>
      <c r="D142" s="31">
        <f>D143+D144+D146</f>
        <v>46099.1</v>
      </c>
      <c r="E142" s="31">
        <f t="shared" si="58"/>
        <v>11368</v>
      </c>
      <c r="F142" s="31">
        <f>F143+F144+F145+F146</f>
        <v>11368</v>
      </c>
      <c r="G142" s="31">
        <f t="shared" si="58"/>
        <v>11368</v>
      </c>
      <c r="H142" s="31">
        <f t="shared" si="58"/>
        <v>11368.1</v>
      </c>
      <c r="I142" s="31">
        <f t="shared" si="58"/>
        <v>11995</v>
      </c>
      <c r="J142" s="31">
        <f>J143+J144+J145+J146</f>
        <v>1632.5</v>
      </c>
      <c r="K142" s="32">
        <f t="shared" ref="K142:K147" si="59">J142*100/E142</f>
        <v>14.36048557353976</v>
      </c>
      <c r="L142" s="13">
        <f t="shared" ref="L142:L147" si="60">J142*100/D142</f>
        <v>3.5412838862363909</v>
      </c>
      <c r="M142" s="13">
        <f>J142*100/C142</f>
        <v>3.5412838862363909</v>
      </c>
    </row>
    <row r="143" spans="1:17" s="1" customFormat="1" ht="27.75" customHeight="1" x14ac:dyDescent="0.25">
      <c r="A143" s="33" t="s">
        <v>47</v>
      </c>
      <c r="B143" s="34" t="s">
        <v>48</v>
      </c>
      <c r="C143" s="35">
        <v>46099.1</v>
      </c>
      <c r="D143" s="21">
        <f>F143+G143+H143+I143</f>
        <v>46099.1</v>
      </c>
      <c r="E143" s="16">
        <f t="shared" si="56"/>
        <v>11368</v>
      </c>
      <c r="F143" s="35">
        <v>11368</v>
      </c>
      <c r="G143" s="35">
        <v>11368</v>
      </c>
      <c r="H143" s="22">
        <v>11368.1</v>
      </c>
      <c r="I143" s="19">
        <v>11995</v>
      </c>
      <c r="J143" s="19">
        <v>1632.5</v>
      </c>
      <c r="K143" s="17">
        <f t="shared" si="59"/>
        <v>14.36048557353976</v>
      </c>
      <c r="L143" s="19">
        <f t="shared" si="60"/>
        <v>3.5412838862363909</v>
      </c>
      <c r="M143" s="19">
        <f>J143*100/C143</f>
        <v>3.5412838862363909</v>
      </c>
    </row>
    <row r="144" spans="1:17" s="1" customFormat="1" ht="12.75" hidden="1" customHeight="1" x14ac:dyDescent="0.25">
      <c r="A144" s="33" t="s">
        <v>63</v>
      </c>
      <c r="B144" s="36" t="s">
        <v>50</v>
      </c>
      <c r="C144" s="36"/>
      <c r="D144" s="21">
        <f t="shared" si="57"/>
        <v>0</v>
      </c>
      <c r="E144" s="16">
        <f>F144+G144+H144</f>
        <v>0</v>
      </c>
      <c r="F144" s="52"/>
      <c r="G144" s="52"/>
      <c r="H144" s="22"/>
      <c r="I144" s="19"/>
      <c r="J144" s="19"/>
      <c r="K144" s="17" t="e">
        <f t="shared" si="59"/>
        <v>#DIV/0!</v>
      </c>
      <c r="L144" s="19" t="e">
        <f t="shared" si="60"/>
        <v>#DIV/0!</v>
      </c>
      <c r="M144" s="19" t="e">
        <f>J144*100/C144</f>
        <v>#DIV/0!</v>
      </c>
    </row>
    <row r="145" spans="1:17" s="1" customFormat="1" ht="33" hidden="1" customHeight="1" x14ac:dyDescent="0.25">
      <c r="A145" s="33" t="s">
        <v>53</v>
      </c>
      <c r="B145" s="38" t="s">
        <v>54</v>
      </c>
      <c r="C145" s="36"/>
      <c r="D145" s="21">
        <f t="shared" si="57"/>
        <v>0</v>
      </c>
      <c r="E145" s="16">
        <f>F145+G145+H145</f>
        <v>0</v>
      </c>
      <c r="F145" s="52"/>
      <c r="G145" s="52"/>
      <c r="H145" s="22"/>
      <c r="I145" s="19"/>
      <c r="J145" s="19"/>
      <c r="K145" s="17" t="e">
        <f t="shared" si="59"/>
        <v>#DIV/0!</v>
      </c>
      <c r="L145" s="19" t="e">
        <f t="shared" si="60"/>
        <v>#DIV/0!</v>
      </c>
      <c r="M145" s="19" t="e">
        <f>J145*100/C145</f>
        <v>#DIV/0!</v>
      </c>
    </row>
    <row r="146" spans="1:17" s="1" customFormat="1" ht="16.5" hidden="1" customHeight="1" x14ac:dyDescent="0.25">
      <c r="A146" s="33" t="s">
        <v>49</v>
      </c>
      <c r="B146" s="36" t="s">
        <v>50</v>
      </c>
      <c r="C146" s="36"/>
      <c r="D146" s="21">
        <f t="shared" si="57"/>
        <v>0</v>
      </c>
      <c r="E146" s="16">
        <f>F146+G146+H146</f>
        <v>0</v>
      </c>
      <c r="F146" s="52"/>
      <c r="G146" s="52"/>
      <c r="H146" s="22"/>
      <c r="I146" s="19"/>
      <c r="J146" s="19"/>
      <c r="K146" s="17" t="e">
        <f t="shared" si="59"/>
        <v>#DIV/0!</v>
      </c>
      <c r="L146" s="19" t="e">
        <f t="shared" si="60"/>
        <v>#DIV/0!</v>
      </c>
      <c r="M146" s="19"/>
    </row>
    <row r="147" spans="1:17" s="1" customFormat="1" x14ac:dyDescent="0.25">
      <c r="A147" s="26"/>
      <c r="B147" s="40" t="s">
        <v>55</v>
      </c>
      <c r="C147" s="13">
        <f t="shared" ref="C147:I147" si="61">C142+C132</f>
        <v>56079.1</v>
      </c>
      <c r="D147" s="13">
        <f t="shared" si="61"/>
        <v>56079.1</v>
      </c>
      <c r="E147" s="13">
        <f t="shared" si="61"/>
        <v>13860.5</v>
      </c>
      <c r="F147" s="12">
        <f t="shared" si="61"/>
        <v>13860.5</v>
      </c>
      <c r="G147" s="12">
        <f t="shared" si="61"/>
        <v>13862.5</v>
      </c>
      <c r="H147" s="12">
        <f t="shared" si="61"/>
        <v>13863.6</v>
      </c>
      <c r="I147" s="13">
        <f t="shared" si="61"/>
        <v>14492.5</v>
      </c>
      <c r="J147" s="13">
        <f>J142+J132</f>
        <v>2319.6999999999998</v>
      </c>
      <c r="K147" s="32">
        <f t="shared" si="59"/>
        <v>16.736048483099452</v>
      </c>
      <c r="L147" s="13">
        <f t="shared" si="60"/>
        <v>4.1364786524748078</v>
      </c>
      <c r="M147" s="13">
        <f>J147*100/C147</f>
        <v>4.1364786524748078</v>
      </c>
    </row>
    <row r="148" spans="1:17" s="1" customFormat="1" x14ac:dyDescent="0.25">
      <c r="A148" s="169"/>
      <c r="B148" s="170"/>
      <c r="C148" s="170"/>
      <c r="D148" s="170"/>
      <c r="E148" s="170"/>
      <c r="F148" s="170"/>
      <c r="G148" s="170"/>
      <c r="H148" s="170"/>
      <c r="I148" s="170"/>
      <c r="J148" s="170"/>
      <c r="K148" s="32"/>
      <c r="L148" s="13"/>
      <c r="M148" s="19"/>
    </row>
    <row r="149" spans="1:17" s="1" customFormat="1" x14ac:dyDescent="0.25">
      <c r="A149" s="156" t="s">
        <v>66</v>
      </c>
      <c r="B149" s="157"/>
      <c r="C149" s="157"/>
      <c r="D149" s="157"/>
      <c r="E149" s="157"/>
      <c r="F149" s="157"/>
      <c r="G149" s="157"/>
      <c r="H149" s="157"/>
      <c r="I149" s="157"/>
      <c r="J149" s="157"/>
      <c r="K149" s="157"/>
      <c r="L149" s="157"/>
      <c r="M149" s="157"/>
    </row>
    <row r="150" spans="1:17" s="1" customFormat="1" x14ac:dyDescent="0.25">
      <c r="A150" s="29" t="s">
        <v>17</v>
      </c>
      <c r="B150" s="41" t="s">
        <v>18</v>
      </c>
      <c r="C150" s="32">
        <f t="shared" ref="C150:I150" si="62">C151+C154+C156+C158+C155+C159+C157+C160+C153+C152</f>
        <v>22876.9</v>
      </c>
      <c r="D150" s="32">
        <f t="shared" si="62"/>
        <v>22876.9</v>
      </c>
      <c r="E150" s="32">
        <f t="shared" si="62"/>
        <v>5434.6</v>
      </c>
      <c r="F150" s="32">
        <f t="shared" si="62"/>
        <v>5434.6</v>
      </c>
      <c r="G150" s="32">
        <f t="shared" si="62"/>
        <v>5461.2999999999993</v>
      </c>
      <c r="H150" s="32">
        <f t="shared" si="62"/>
        <v>6219.5</v>
      </c>
      <c r="I150" s="32">
        <f t="shared" si="62"/>
        <v>5761.5</v>
      </c>
      <c r="J150" s="32">
        <f>J151+J154+J156+J158+J155+J159+J157+J160+J153+J152+0.1</f>
        <v>2127.5</v>
      </c>
      <c r="K150" s="32">
        <f t="shared" ref="K150:K156" si="63">J150*100/E150</f>
        <v>39.147315349795754</v>
      </c>
      <c r="L150" s="13">
        <f t="shared" ref="L150:L156" si="64">J150*100/D150</f>
        <v>9.2997740078419717</v>
      </c>
      <c r="M150" s="13">
        <f t="shared" ref="M150:M156" si="65">J150*100/C150</f>
        <v>9.2997740078419717</v>
      </c>
    </row>
    <row r="151" spans="1:17" s="1" customFormat="1" x14ac:dyDescent="0.25">
      <c r="A151" s="14" t="s">
        <v>19</v>
      </c>
      <c r="B151" s="15" t="s">
        <v>20</v>
      </c>
      <c r="C151" s="21">
        <v>14100</v>
      </c>
      <c r="D151" s="35">
        <f>F151+G151+H151+I151</f>
        <v>14100</v>
      </c>
      <c r="E151" s="16">
        <f>F151</f>
        <v>3250</v>
      </c>
      <c r="F151" s="35">
        <v>3250</v>
      </c>
      <c r="G151" s="35">
        <v>3450</v>
      </c>
      <c r="H151" s="22">
        <v>4050.6</v>
      </c>
      <c r="I151" s="19">
        <v>3349.4</v>
      </c>
      <c r="J151" s="19">
        <v>1143</v>
      </c>
      <c r="K151" s="17">
        <f t="shared" si="63"/>
        <v>35.169230769230772</v>
      </c>
      <c r="L151" s="19">
        <f t="shared" si="64"/>
        <v>8.1063829787234045</v>
      </c>
      <c r="M151" s="19">
        <f t="shared" si="65"/>
        <v>8.1063829787234045</v>
      </c>
      <c r="Q151" s="42"/>
    </row>
    <row r="152" spans="1:17" s="1" customFormat="1" ht="36.75" customHeight="1" x14ac:dyDescent="0.25">
      <c r="A152" s="14" t="s">
        <v>21</v>
      </c>
      <c r="B152" s="20" t="s">
        <v>22</v>
      </c>
      <c r="C152" s="21">
        <v>6790.4</v>
      </c>
      <c r="D152" s="35">
        <f>F152+G152+H152+I152</f>
        <v>6790.4</v>
      </c>
      <c r="E152" s="16">
        <f t="shared" ref="E152:E164" si="66">F152</f>
        <v>1789.6</v>
      </c>
      <c r="F152" s="35">
        <v>1789.6</v>
      </c>
      <c r="G152" s="35">
        <v>1607.6</v>
      </c>
      <c r="H152" s="22">
        <v>1722.7</v>
      </c>
      <c r="I152" s="19">
        <v>1670.5</v>
      </c>
      <c r="J152" s="19">
        <v>580.9</v>
      </c>
      <c r="K152" s="17">
        <f t="shared" si="63"/>
        <v>32.459767545820299</v>
      </c>
      <c r="L152" s="19">
        <f t="shared" si="64"/>
        <v>8.5547243166823748</v>
      </c>
      <c r="M152" s="19">
        <f t="shared" si="65"/>
        <v>8.5547243166823748</v>
      </c>
    </row>
    <row r="153" spans="1:17" s="1" customFormat="1" ht="12.75" customHeight="1" x14ac:dyDescent="0.25">
      <c r="A153" s="14" t="s">
        <v>23</v>
      </c>
      <c r="B153" s="20" t="s">
        <v>24</v>
      </c>
      <c r="C153" s="21">
        <v>5</v>
      </c>
      <c r="D153" s="35">
        <f t="shared" ref="D153:D162" si="67">F153+G153+H153+I153</f>
        <v>5</v>
      </c>
      <c r="E153" s="16">
        <f t="shared" si="66"/>
        <v>1.3</v>
      </c>
      <c r="F153" s="35">
        <v>1.3</v>
      </c>
      <c r="G153" s="35">
        <v>1.5</v>
      </c>
      <c r="H153" s="22">
        <v>1</v>
      </c>
      <c r="I153" s="19">
        <v>1.2</v>
      </c>
      <c r="J153" s="19">
        <v>1</v>
      </c>
      <c r="K153" s="17">
        <f t="shared" si="63"/>
        <v>76.92307692307692</v>
      </c>
      <c r="L153" s="19">
        <f t="shared" si="64"/>
        <v>20</v>
      </c>
      <c r="M153" s="19">
        <f t="shared" si="65"/>
        <v>20</v>
      </c>
    </row>
    <row r="154" spans="1:17" s="1" customFormat="1" x14ac:dyDescent="0.25">
      <c r="A154" s="14" t="s">
        <v>25</v>
      </c>
      <c r="B154" s="20" t="s">
        <v>26</v>
      </c>
      <c r="C154" s="21">
        <v>1658.2</v>
      </c>
      <c r="D154" s="35">
        <f t="shared" si="67"/>
        <v>1658.2</v>
      </c>
      <c r="E154" s="16">
        <f t="shared" si="66"/>
        <v>314.2</v>
      </c>
      <c r="F154" s="35">
        <v>314.2</v>
      </c>
      <c r="G154" s="35">
        <v>327.10000000000002</v>
      </c>
      <c r="H154" s="22">
        <v>364.7</v>
      </c>
      <c r="I154" s="19">
        <v>652.20000000000005</v>
      </c>
      <c r="J154" s="19">
        <v>388</v>
      </c>
      <c r="K154" s="17">
        <f t="shared" si="63"/>
        <v>123.48822406110757</v>
      </c>
      <c r="L154" s="19">
        <f t="shared" si="64"/>
        <v>23.39886624050175</v>
      </c>
      <c r="M154" s="19">
        <f t="shared" si="65"/>
        <v>23.39886624050175</v>
      </c>
    </row>
    <row r="155" spans="1:17" s="1" customFormat="1" x14ac:dyDescent="0.25">
      <c r="A155" s="14" t="s">
        <v>27</v>
      </c>
      <c r="B155" s="20" t="s">
        <v>28</v>
      </c>
      <c r="C155" s="21">
        <v>67</v>
      </c>
      <c r="D155" s="35">
        <f t="shared" si="67"/>
        <v>67</v>
      </c>
      <c r="E155" s="16">
        <f t="shared" si="66"/>
        <v>18.3</v>
      </c>
      <c r="F155" s="35">
        <v>18.3</v>
      </c>
      <c r="G155" s="35">
        <v>13.7</v>
      </c>
      <c r="H155" s="22">
        <v>18.899999999999999</v>
      </c>
      <c r="I155" s="19">
        <v>16.100000000000001</v>
      </c>
      <c r="J155" s="19">
        <v>8.1999999999999993</v>
      </c>
      <c r="K155" s="17">
        <f t="shared" si="63"/>
        <v>44.808743169398902</v>
      </c>
      <c r="L155" s="19">
        <f t="shared" si="64"/>
        <v>12.238805970149253</v>
      </c>
      <c r="M155" s="19">
        <f t="shared" si="65"/>
        <v>12.238805970149253</v>
      </c>
    </row>
    <row r="156" spans="1:17" s="1" customFormat="1" ht="36" x14ac:dyDescent="0.25">
      <c r="A156" s="23" t="s">
        <v>31</v>
      </c>
      <c r="B156" s="20" t="s">
        <v>32</v>
      </c>
      <c r="C156" s="21">
        <v>256.3</v>
      </c>
      <c r="D156" s="35">
        <f t="shared" si="67"/>
        <v>256.29999999999995</v>
      </c>
      <c r="E156" s="16">
        <f t="shared" si="66"/>
        <v>61.2</v>
      </c>
      <c r="F156" s="35">
        <v>61.2</v>
      </c>
      <c r="G156" s="35">
        <v>61.4</v>
      </c>
      <c r="H156" s="22">
        <v>61.6</v>
      </c>
      <c r="I156" s="19">
        <v>72.099999999999994</v>
      </c>
      <c r="J156" s="19">
        <v>2.7</v>
      </c>
      <c r="K156" s="17">
        <f t="shared" si="63"/>
        <v>4.4117647058823524</v>
      </c>
      <c r="L156" s="19">
        <f t="shared" si="64"/>
        <v>1.0534529847834571</v>
      </c>
      <c r="M156" s="19">
        <f t="shared" si="65"/>
        <v>1.0534529847834568</v>
      </c>
    </row>
    <row r="157" spans="1:17" s="1" customFormat="1" ht="24" customHeight="1" x14ac:dyDescent="0.25">
      <c r="A157" s="25" t="s">
        <v>35</v>
      </c>
      <c r="B157" s="20" t="s">
        <v>36</v>
      </c>
      <c r="C157" s="21"/>
      <c r="D157" s="35">
        <f t="shared" si="67"/>
        <v>0</v>
      </c>
      <c r="E157" s="16">
        <f t="shared" si="66"/>
        <v>0</v>
      </c>
      <c r="F157" s="35"/>
      <c r="G157" s="35"/>
      <c r="H157" s="22"/>
      <c r="I157" s="19"/>
      <c r="J157" s="19">
        <v>2.8</v>
      </c>
      <c r="K157" s="17"/>
      <c r="L157" s="19"/>
      <c r="M157" s="19"/>
    </row>
    <row r="158" spans="1:17" s="1" customFormat="1" ht="18" hidden="1" customHeight="1" x14ac:dyDescent="0.25">
      <c r="A158" s="24" t="s">
        <v>37</v>
      </c>
      <c r="B158" s="20" t="s">
        <v>38</v>
      </c>
      <c r="C158" s="21"/>
      <c r="D158" s="35">
        <f t="shared" si="67"/>
        <v>0</v>
      </c>
      <c r="E158" s="16">
        <f t="shared" si="66"/>
        <v>0</v>
      </c>
      <c r="F158" s="35"/>
      <c r="G158" s="35"/>
      <c r="H158" s="22"/>
      <c r="I158" s="19"/>
      <c r="J158" s="19"/>
      <c r="K158" s="17"/>
      <c r="L158" s="19"/>
      <c r="M158" s="19"/>
    </row>
    <row r="159" spans="1:17" s="1" customFormat="1" ht="15.75" hidden="1" customHeight="1" x14ac:dyDescent="0.25">
      <c r="A159" s="26" t="s">
        <v>41</v>
      </c>
      <c r="B159" s="20" t="s">
        <v>42</v>
      </c>
      <c r="C159" s="21"/>
      <c r="D159" s="35">
        <f t="shared" si="67"/>
        <v>0</v>
      </c>
      <c r="E159" s="16">
        <f t="shared" si="66"/>
        <v>0</v>
      </c>
      <c r="F159" s="35"/>
      <c r="G159" s="35"/>
      <c r="H159" s="22"/>
      <c r="I159" s="19"/>
      <c r="J159" s="19"/>
      <c r="K159" s="17"/>
      <c r="L159" s="19"/>
      <c r="M159" s="19"/>
    </row>
    <row r="160" spans="1:17" s="1" customFormat="1" ht="16.5" customHeight="1" x14ac:dyDescent="0.25">
      <c r="A160" s="24" t="s">
        <v>43</v>
      </c>
      <c r="B160" s="28" t="s">
        <v>44</v>
      </c>
      <c r="C160" s="21"/>
      <c r="D160" s="35">
        <f t="shared" si="67"/>
        <v>0</v>
      </c>
      <c r="E160" s="16">
        <f t="shared" si="66"/>
        <v>0</v>
      </c>
      <c r="F160" s="35"/>
      <c r="G160" s="35"/>
      <c r="H160" s="22"/>
      <c r="I160" s="19"/>
      <c r="J160" s="19">
        <v>0.8</v>
      </c>
      <c r="K160" s="32"/>
      <c r="L160" s="13"/>
      <c r="M160" s="19"/>
    </row>
    <row r="161" spans="1:17" s="1" customFormat="1" x14ac:dyDescent="0.25">
      <c r="A161" s="29" t="s">
        <v>45</v>
      </c>
      <c r="B161" s="30" t="s">
        <v>46</v>
      </c>
      <c r="C161" s="31">
        <f>C162+C163+C164</f>
        <v>29090.1</v>
      </c>
      <c r="D161" s="31">
        <f t="shared" ref="D161:I161" si="68">D162+D163+D164</f>
        <v>29090.1</v>
      </c>
      <c r="E161" s="31">
        <f t="shared" si="68"/>
        <v>7548</v>
      </c>
      <c r="F161" s="31">
        <f t="shared" si="68"/>
        <v>7548</v>
      </c>
      <c r="G161" s="31">
        <f t="shared" si="68"/>
        <v>7636.1</v>
      </c>
      <c r="H161" s="31">
        <f t="shared" si="68"/>
        <v>7450.9</v>
      </c>
      <c r="I161" s="31">
        <f t="shared" si="68"/>
        <v>6455.1</v>
      </c>
      <c r="J161" s="31">
        <f>J162+J163+J164</f>
        <v>554.39999999999986</v>
      </c>
      <c r="K161" s="32">
        <f>J161*100/E161</f>
        <v>7.344992050874402</v>
      </c>
      <c r="L161" s="13">
        <f>J161*100/D161</f>
        <v>1.9058030051460801</v>
      </c>
      <c r="M161" s="13">
        <f>J161*100/C161</f>
        <v>1.9058030051460801</v>
      </c>
    </row>
    <row r="162" spans="1:17" s="1" customFormat="1" ht="36" x14ac:dyDescent="0.25">
      <c r="A162" s="33" t="s">
        <v>47</v>
      </c>
      <c r="B162" s="34" t="s">
        <v>48</v>
      </c>
      <c r="C162" s="35">
        <v>29090.1</v>
      </c>
      <c r="D162" s="35">
        <f t="shared" si="67"/>
        <v>29090.1</v>
      </c>
      <c r="E162" s="16">
        <f t="shared" si="66"/>
        <v>7548</v>
      </c>
      <c r="F162" s="35">
        <v>7548</v>
      </c>
      <c r="G162" s="35">
        <v>7636.1</v>
      </c>
      <c r="H162" s="22">
        <v>7450.9</v>
      </c>
      <c r="I162" s="19">
        <v>6455.1</v>
      </c>
      <c r="J162" s="19">
        <v>1025.0999999999999</v>
      </c>
      <c r="K162" s="17">
        <f>J162*100/E162</f>
        <v>13.581081081081079</v>
      </c>
      <c r="L162" s="19">
        <f>J162*100/D162</f>
        <v>3.5238792578918599</v>
      </c>
      <c r="M162" s="19">
        <f>J162*100/C162</f>
        <v>3.5238792578918599</v>
      </c>
    </row>
    <row r="163" spans="1:17" s="1" customFormat="1" ht="14.25" hidden="1" customHeight="1" x14ac:dyDescent="0.25">
      <c r="A163" s="33" t="s">
        <v>49</v>
      </c>
      <c r="B163" s="36" t="s">
        <v>50</v>
      </c>
      <c r="C163" s="36"/>
      <c r="D163" s="35">
        <f>F163+G163+H163+I163</f>
        <v>0</v>
      </c>
      <c r="E163" s="16">
        <f t="shared" si="66"/>
        <v>0</v>
      </c>
      <c r="F163" s="35"/>
      <c r="G163" s="35"/>
      <c r="H163" s="22"/>
      <c r="I163" s="19"/>
      <c r="J163" s="19"/>
      <c r="K163" s="17" t="e">
        <f>J163*100/E163</f>
        <v>#DIV/0!</v>
      </c>
      <c r="L163" s="19" t="e">
        <f>J163*100/D163</f>
        <v>#DIV/0!</v>
      </c>
      <c r="M163" s="19"/>
    </row>
    <row r="164" spans="1:17" s="1" customFormat="1" ht="39.75" customHeight="1" x14ac:dyDescent="0.25">
      <c r="A164" s="33" t="s">
        <v>53</v>
      </c>
      <c r="B164" s="38" t="s">
        <v>54</v>
      </c>
      <c r="C164" s="36"/>
      <c r="D164" s="35"/>
      <c r="E164" s="16">
        <f t="shared" si="66"/>
        <v>0</v>
      </c>
      <c r="F164" s="35"/>
      <c r="G164" s="35"/>
      <c r="H164" s="22"/>
      <c r="I164" s="19"/>
      <c r="J164" s="19">
        <v>-470.7</v>
      </c>
      <c r="K164" s="17"/>
      <c r="L164" s="19"/>
      <c r="M164" s="19"/>
    </row>
    <row r="165" spans="1:17" s="1" customFormat="1" x14ac:dyDescent="0.25">
      <c r="A165" s="26"/>
      <c r="B165" s="40" t="s">
        <v>55</v>
      </c>
      <c r="C165" s="13">
        <f t="shared" ref="C165:I165" si="69">C161+C150</f>
        <v>51967</v>
      </c>
      <c r="D165" s="13">
        <f t="shared" si="69"/>
        <v>51967</v>
      </c>
      <c r="E165" s="13">
        <f t="shared" si="69"/>
        <v>12982.6</v>
      </c>
      <c r="F165" s="13">
        <f t="shared" si="69"/>
        <v>12982.6</v>
      </c>
      <c r="G165" s="13">
        <f t="shared" si="69"/>
        <v>13097.4</v>
      </c>
      <c r="H165" s="13">
        <f t="shared" si="69"/>
        <v>13670.4</v>
      </c>
      <c r="I165" s="13">
        <f t="shared" si="69"/>
        <v>12216.6</v>
      </c>
      <c r="J165" s="13">
        <f>J161+J150-0.1</f>
        <v>2681.7999999999997</v>
      </c>
      <c r="K165" s="32">
        <f>J165*100/E165</f>
        <v>20.656879207554727</v>
      </c>
      <c r="L165" s="13">
        <f>J165*100/D165</f>
        <v>5.1605826774683932</v>
      </c>
      <c r="M165" s="13">
        <f>J165*100/C165</f>
        <v>5.1605826774683932</v>
      </c>
    </row>
    <row r="166" spans="1:17" s="1" customFormat="1" x14ac:dyDescent="0.25">
      <c r="A166" s="166"/>
      <c r="B166" s="167"/>
      <c r="C166" s="167"/>
      <c r="D166" s="167"/>
      <c r="E166" s="167"/>
      <c r="F166" s="167"/>
      <c r="G166" s="167"/>
      <c r="H166" s="167"/>
      <c r="I166" s="167"/>
      <c r="J166" s="167"/>
      <c r="K166" s="32"/>
      <c r="L166" s="13"/>
      <c r="M166" s="19"/>
    </row>
    <row r="167" spans="1:17" s="1" customFormat="1" x14ac:dyDescent="0.25">
      <c r="A167" s="156" t="s">
        <v>67</v>
      </c>
      <c r="B167" s="157"/>
      <c r="C167" s="157"/>
      <c r="D167" s="157"/>
      <c r="E167" s="157"/>
      <c r="F167" s="157"/>
      <c r="G167" s="157"/>
      <c r="H167" s="157"/>
      <c r="I167" s="157"/>
      <c r="J167" s="157"/>
      <c r="K167" s="157"/>
      <c r="L167" s="157"/>
      <c r="M167" s="157"/>
    </row>
    <row r="168" spans="1:17" s="1" customFormat="1" x14ac:dyDescent="0.25">
      <c r="A168" s="29" t="s">
        <v>17</v>
      </c>
      <c r="B168" s="41" t="s">
        <v>18</v>
      </c>
      <c r="C168" s="32">
        <f>C169+C172+C173+C174+C176+C177+C178+C175+C170+C171</f>
        <v>7424.0999999999995</v>
      </c>
      <c r="D168" s="32">
        <f>D169+D172+D173+D174+D176+D177+D178+D175+D170+D171</f>
        <v>7424.0999999999995</v>
      </c>
      <c r="E168" s="32">
        <f t="shared" ref="E168:J168" si="70">E169+E172+E173+E174+E176+E177+E178+E175+E170+E171</f>
        <v>1540.9</v>
      </c>
      <c r="F168" s="32">
        <f t="shared" si="70"/>
        <v>1540.9</v>
      </c>
      <c r="G168" s="32">
        <f t="shared" si="70"/>
        <v>1799.1</v>
      </c>
      <c r="H168" s="32">
        <f t="shared" si="70"/>
        <v>1665.6999999999998</v>
      </c>
      <c r="I168" s="32">
        <f t="shared" si="70"/>
        <v>2418.3999999999996</v>
      </c>
      <c r="J168" s="32">
        <f t="shared" si="70"/>
        <v>424.8</v>
      </c>
      <c r="K168" s="32">
        <f>J168*100/E168</f>
        <v>27.568304237783114</v>
      </c>
      <c r="L168" s="13">
        <f>J168*100/D168</f>
        <v>5.7219056855376413</v>
      </c>
      <c r="M168" s="13">
        <f>J168*100/C168</f>
        <v>5.7219056855376413</v>
      </c>
    </row>
    <row r="169" spans="1:17" s="1" customFormat="1" x14ac:dyDescent="0.25">
      <c r="A169" s="14" t="s">
        <v>19</v>
      </c>
      <c r="B169" s="15" t="s">
        <v>20</v>
      </c>
      <c r="C169" s="21">
        <v>3000</v>
      </c>
      <c r="D169" s="35">
        <f>F169+G169+H169+I169</f>
        <v>3000</v>
      </c>
      <c r="E169" s="16">
        <f>F169</f>
        <v>730</v>
      </c>
      <c r="F169" s="21">
        <v>730</v>
      </c>
      <c r="G169" s="21">
        <v>791.7</v>
      </c>
      <c r="H169" s="22">
        <v>658.3</v>
      </c>
      <c r="I169" s="19">
        <v>820</v>
      </c>
      <c r="J169" s="19">
        <v>103.5</v>
      </c>
      <c r="K169" s="17">
        <f>J169*100/E169</f>
        <v>14.178082191780822</v>
      </c>
      <c r="L169" s="19">
        <f>J169*100/D169</f>
        <v>3.45</v>
      </c>
      <c r="M169" s="19">
        <f>J169*100/C169</f>
        <v>3.45</v>
      </c>
      <c r="Q169" s="42"/>
    </row>
    <row r="170" spans="1:17" s="1" customFormat="1" ht="39" customHeight="1" x14ac:dyDescent="0.25">
      <c r="A170" s="14" t="s">
        <v>21</v>
      </c>
      <c r="B170" s="20" t="s">
        <v>22</v>
      </c>
      <c r="C170" s="21">
        <v>2791.2</v>
      </c>
      <c r="D170" s="35">
        <f>F170+G170+H170+I170</f>
        <v>2791.2</v>
      </c>
      <c r="E170" s="16">
        <f t="shared" ref="E170:E180" si="71">F170</f>
        <v>697.8</v>
      </c>
      <c r="F170" s="21">
        <v>697.8</v>
      </c>
      <c r="G170" s="21">
        <v>697.8</v>
      </c>
      <c r="H170" s="22">
        <v>697.8</v>
      </c>
      <c r="I170" s="19">
        <v>697.8</v>
      </c>
      <c r="J170" s="19">
        <v>238.8</v>
      </c>
      <c r="K170" s="17">
        <f>J170*100/E170</f>
        <v>34.221840068787621</v>
      </c>
      <c r="L170" s="19">
        <f>J170*100/D170</f>
        <v>8.5554600171969053</v>
      </c>
      <c r="M170" s="19">
        <f>J170*100/C170</f>
        <v>8.5554600171969053</v>
      </c>
    </row>
    <row r="171" spans="1:17" s="1" customFormat="1" hidden="1" x14ac:dyDescent="0.25">
      <c r="A171" s="14" t="s">
        <v>23</v>
      </c>
      <c r="B171" s="20" t="s">
        <v>24</v>
      </c>
      <c r="C171" s="21">
        <v>0</v>
      </c>
      <c r="D171" s="35">
        <f>F171+G171+H171+I171</f>
        <v>0</v>
      </c>
      <c r="E171" s="16">
        <f t="shared" si="71"/>
        <v>0</v>
      </c>
      <c r="F171" s="21"/>
      <c r="G171" s="21"/>
      <c r="H171" s="22"/>
      <c r="I171" s="19"/>
      <c r="J171" s="19"/>
      <c r="K171" s="17"/>
      <c r="L171" s="19"/>
      <c r="M171" s="19"/>
    </row>
    <row r="172" spans="1:17" s="1" customFormat="1" x14ac:dyDescent="0.25">
      <c r="A172" s="14" t="s">
        <v>25</v>
      </c>
      <c r="B172" s="20" t="s">
        <v>26</v>
      </c>
      <c r="C172" s="21">
        <v>818.5</v>
      </c>
      <c r="D172" s="35">
        <f>F172+G172+H172+I172</f>
        <v>818.5</v>
      </c>
      <c r="E172" s="16">
        <f t="shared" si="71"/>
        <v>0</v>
      </c>
      <c r="F172" s="21"/>
      <c r="G172" s="21">
        <v>106</v>
      </c>
      <c r="H172" s="22">
        <v>106</v>
      </c>
      <c r="I172" s="19">
        <v>606.5</v>
      </c>
      <c r="J172" s="19">
        <v>42.3</v>
      </c>
      <c r="K172" s="17"/>
      <c r="L172" s="19">
        <f t="shared" ref="L172:L177" si="72">J172*100/D172</f>
        <v>5.1679902260232131</v>
      </c>
      <c r="M172" s="19">
        <f>J172*100/C172</f>
        <v>5.1679902260232131</v>
      </c>
    </row>
    <row r="173" spans="1:17" s="1" customFormat="1" x14ac:dyDescent="0.25">
      <c r="A173" s="14" t="s">
        <v>27</v>
      </c>
      <c r="B173" s="20" t="s">
        <v>28</v>
      </c>
      <c r="C173" s="21">
        <v>8</v>
      </c>
      <c r="D173" s="35">
        <f t="shared" ref="D173:D180" si="73">F173+G173+H173+I173</f>
        <v>8</v>
      </c>
      <c r="E173" s="16">
        <f t="shared" si="71"/>
        <v>2</v>
      </c>
      <c r="F173" s="21">
        <v>2</v>
      </c>
      <c r="G173" s="21">
        <v>2</v>
      </c>
      <c r="H173" s="22">
        <v>2</v>
      </c>
      <c r="I173" s="19">
        <v>2</v>
      </c>
      <c r="J173" s="19">
        <v>1.1000000000000001</v>
      </c>
      <c r="K173" s="17">
        <f>J173*100/E173</f>
        <v>55.000000000000007</v>
      </c>
      <c r="L173" s="19">
        <f t="shared" si="72"/>
        <v>13.750000000000002</v>
      </c>
      <c r="M173" s="19">
        <f>J173*100/C173</f>
        <v>13.750000000000002</v>
      </c>
    </row>
    <row r="174" spans="1:17" s="1" customFormat="1" ht="36" x14ac:dyDescent="0.25">
      <c r="A174" s="23" t="s">
        <v>31</v>
      </c>
      <c r="B174" s="20" t="s">
        <v>32</v>
      </c>
      <c r="C174" s="21">
        <v>806.4</v>
      </c>
      <c r="D174" s="35">
        <f t="shared" si="73"/>
        <v>806.4</v>
      </c>
      <c r="E174" s="16">
        <f t="shared" si="71"/>
        <v>111.1</v>
      </c>
      <c r="F174" s="21">
        <v>111.1</v>
      </c>
      <c r="G174" s="21">
        <v>201.6</v>
      </c>
      <c r="H174" s="22">
        <v>201.6</v>
      </c>
      <c r="I174" s="19">
        <v>292.10000000000002</v>
      </c>
      <c r="J174" s="19">
        <v>39.1</v>
      </c>
      <c r="K174" s="17">
        <f>J174*100/E174</f>
        <v>35.193519351935194</v>
      </c>
      <c r="L174" s="19">
        <f t="shared" si="72"/>
        <v>4.8487103174603172</v>
      </c>
      <c r="M174" s="19">
        <f>J174*100/C174</f>
        <v>4.8487103174603172</v>
      </c>
    </row>
    <row r="175" spans="1:17" s="1" customFormat="1" ht="24" hidden="1" x14ac:dyDescent="0.25">
      <c r="A175" s="25" t="s">
        <v>35</v>
      </c>
      <c r="B175" s="20" t="s">
        <v>36</v>
      </c>
      <c r="C175" s="21"/>
      <c r="D175" s="35">
        <f t="shared" si="73"/>
        <v>0</v>
      </c>
      <c r="E175" s="16">
        <f t="shared" si="71"/>
        <v>0</v>
      </c>
      <c r="F175" s="21"/>
      <c r="G175" s="21"/>
      <c r="H175" s="22"/>
      <c r="I175" s="19"/>
      <c r="J175" s="19"/>
      <c r="K175" s="17" t="e">
        <f>J175*100/E175</f>
        <v>#DIV/0!</v>
      </c>
      <c r="L175" s="19" t="e">
        <f t="shared" si="72"/>
        <v>#DIV/0!</v>
      </c>
      <c r="M175" s="19"/>
    </row>
    <row r="176" spans="1:17" s="1" customFormat="1" ht="24" hidden="1" x14ac:dyDescent="0.25">
      <c r="A176" s="24" t="s">
        <v>37</v>
      </c>
      <c r="B176" s="20" t="s">
        <v>38</v>
      </c>
      <c r="C176" s="21"/>
      <c r="D176" s="35">
        <f t="shared" si="73"/>
        <v>0</v>
      </c>
      <c r="E176" s="16">
        <f t="shared" si="71"/>
        <v>0</v>
      </c>
      <c r="F176" s="21"/>
      <c r="G176" s="21"/>
      <c r="H176" s="22"/>
      <c r="I176" s="19"/>
      <c r="J176" s="19"/>
      <c r="K176" s="17" t="e">
        <f>J176*100/E176</f>
        <v>#DIV/0!</v>
      </c>
      <c r="L176" s="19" t="e">
        <f t="shared" si="72"/>
        <v>#DIV/0!</v>
      </c>
      <c r="M176" s="19"/>
    </row>
    <row r="177" spans="1:17" s="1" customFormat="1" hidden="1" x14ac:dyDescent="0.25">
      <c r="A177" s="26" t="s">
        <v>41</v>
      </c>
      <c r="B177" s="20" t="s">
        <v>42</v>
      </c>
      <c r="C177" s="21"/>
      <c r="D177" s="35">
        <f t="shared" si="73"/>
        <v>0</v>
      </c>
      <c r="E177" s="16">
        <f t="shared" si="71"/>
        <v>0</v>
      </c>
      <c r="F177" s="21"/>
      <c r="G177" s="21"/>
      <c r="H177" s="22"/>
      <c r="I177" s="19"/>
      <c r="J177" s="19"/>
      <c r="K177" s="17" t="e">
        <f>J177*100/E177</f>
        <v>#DIV/0!</v>
      </c>
      <c r="L177" s="19" t="e">
        <f t="shared" si="72"/>
        <v>#DIV/0!</v>
      </c>
      <c r="M177" s="19"/>
    </row>
    <row r="178" spans="1:17" s="1" customFormat="1" ht="14.25" customHeight="1" x14ac:dyDescent="0.25">
      <c r="A178" s="45" t="s">
        <v>43</v>
      </c>
      <c r="B178" s="28" t="s">
        <v>44</v>
      </c>
      <c r="C178" s="21"/>
      <c r="D178" s="35">
        <f t="shared" si="73"/>
        <v>0</v>
      </c>
      <c r="E178" s="16">
        <f t="shared" si="71"/>
        <v>0</v>
      </c>
      <c r="F178" s="21"/>
      <c r="G178" s="21"/>
      <c r="H178" s="22"/>
      <c r="I178" s="19"/>
      <c r="J178" s="19"/>
      <c r="K178" s="32"/>
      <c r="L178" s="13"/>
      <c r="M178" s="19"/>
    </row>
    <row r="179" spans="1:17" s="1" customFormat="1" x14ac:dyDescent="0.25">
      <c r="A179" s="29" t="s">
        <v>45</v>
      </c>
      <c r="B179" s="30" t="s">
        <v>46</v>
      </c>
      <c r="C179" s="31">
        <f t="shared" ref="C179:J179" si="74">C180+C181</f>
        <v>28988.5</v>
      </c>
      <c r="D179" s="31">
        <f t="shared" si="74"/>
        <v>28988.500000000004</v>
      </c>
      <c r="E179" s="54">
        <f t="shared" si="74"/>
        <v>7174.1</v>
      </c>
      <c r="F179" s="54">
        <f t="shared" si="74"/>
        <v>7174.1</v>
      </c>
      <c r="G179" s="54">
        <f t="shared" si="74"/>
        <v>7247.1</v>
      </c>
      <c r="H179" s="31">
        <f t="shared" si="74"/>
        <v>7247.1</v>
      </c>
      <c r="I179" s="31">
        <f t="shared" si="74"/>
        <v>7320.2</v>
      </c>
      <c r="J179" s="31">
        <f t="shared" si="74"/>
        <v>1142.9000000000001</v>
      </c>
      <c r="K179" s="32">
        <f>J179*100/E179</f>
        <v>15.93091816395088</v>
      </c>
      <c r="L179" s="13">
        <f>J179*100/D179</f>
        <v>3.9425979267640616</v>
      </c>
      <c r="M179" s="13">
        <f>J179*100/C179</f>
        <v>3.9425979267640621</v>
      </c>
    </row>
    <row r="180" spans="1:17" s="1" customFormat="1" ht="23.25" customHeight="1" x14ac:dyDescent="0.25">
      <c r="A180" s="33" t="s">
        <v>47</v>
      </c>
      <c r="B180" s="34" t="s">
        <v>48</v>
      </c>
      <c r="C180" s="35">
        <v>28988.5</v>
      </c>
      <c r="D180" s="35">
        <f t="shared" si="73"/>
        <v>28988.500000000004</v>
      </c>
      <c r="E180" s="16">
        <f t="shared" si="71"/>
        <v>7174.1</v>
      </c>
      <c r="F180" s="21">
        <v>7174.1</v>
      </c>
      <c r="G180" s="21">
        <v>7247.1</v>
      </c>
      <c r="H180" s="22">
        <v>7247.1</v>
      </c>
      <c r="I180" s="19">
        <v>7320.2</v>
      </c>
      <c r="J180" s="19">
        <v>1142.9000000000001</v>
      </c>
      <c r="K180" s="17">
        <f>J180*100/E180</f>
        <v>15.93091816395088</v>
      </c>
      <c r="L180" s="19">
        <f>J180*100/D180</f>
        <v>3.9425979267640616</v>
      </c>
      <c r="M180" s="19">
        <f>J180*100/C180</f>
        <v>3.9425979267640621</v>
      </c>
    </row>
    <row r="181" spans="1:17" s="1" customFormat="1" ht="15.75" hidden="1" customHeight="1" x14ac:dyDescent="0.25">
      <c r="A181" s="33" t="s">
        <v>63</v>
      </c>
      <c r="B181" s="36" t="s">
        <v>50</v>
      </c>
      <c r="C181" s="37"/>
      <c r="D181" s="35">
        <f>F181+G181+H181+I181</f>
        <v>0</v>
      </c>
      <c r="E181" s="16">
        <f>F181+G181</f>
        <v>0</v>
      </c>
      <c r="F181" s="37"/>
      <c r="G181" s="37"/>
      <c r="H181" s="22"/>
      <c r="I181" s="19"/>
      <c r="J181" s="19"/>
      <c r="K181" s="17"/>
      <c r="L181" s="19"/>
      <c r="M181" s="19"/>
    </row>
    <row r="182" spans="1:17" s="1" customFormat="1" x14ac:dyDescent="0.25">
      <c r="A182" s="26"/>
      <c r="B182" s="40" t="s">
        <v>55</v>
      </c>
      <c r="C182" s="13">
        <f t="shared" ref="C182:J182" si="75">C179+C168</f>
        <v>36412.6</v>
      </c>
      <c r="D182" s="13">
        <f t="shared" si="75"/>
        <v>36412.600000000006</v>
      </c>
      <c r="E182" s="13">
        <f t="shared" si="75"/>
        <v>8715</v>
      </c>
      <c r="F182" s="13">
        <f t="shared" si="75"/>
        <v>8715</v>
      </c>
      <c r="G182" s="13">
        <f t="shared" si="75"/>
        <v>9046.2000000000007</v>
      </c>
      <c r="H182" s="13">
        <f t="shared" si="75"/>
        <v>8912.7999999999993</v>
      </c>
      <c r="I182" s="13">
        <f t="shared" si="75"/>
        <v>9738.5999999999985</v>
      </c>
      <c r="J182" s="13">
        <f t="shared" si="75"/>
        <v>1567.7</v>
      </c>
      <c r="K182" s="32">
        <f>J182*100/E182</f>
        <v>17.988525530694204</v>
      </c>
      <c r="L182" s="13">
        <f>J182*100/D182</f>
        <v>4.3053778087804764</v>
      </c>
      <c r="M182" s="13">
        <f>J182*100/C182</f>
        <v>4.3053778087804773</v>
      </c>
    </row>
    <row r="183" spans="1:17" s="1" customFormat="1" x14ac:dyDescent="0.25">
      <c r="A183" s="166"/>
      <c r="B183" s="167"/>
      <c r="C183" s="167"/>
      <c r="D183" s="167"/>
      <c r="E183" s="167"/>
      <c r="F183" s="167"/>
      <c r="G183" s="167"/>
      <c r="H183" s="167"/>
      <c r="I183" s="167"/>
      <c r="J183" s="167"/>
      <c r="K183" s="32"/>
      <c r="L183" s="13"/>
      <c r="M183" s="19"/>
    </row>
    <row r="184" spans="1:17" s="1" customFormat="1" x14ac:dyDescent="0.25">
      <c r="A184" s="156" t="s">
        <v>68</v>
      </c>
      <c r="B184" s="157"/>
      <c r="C184" s="157"/>
      <c r="D184" s="157"/>
      <c r="E184" s="157"/>
      <c r="F184" s="157"/>
      <c r="G184" s="157"/>
      <c r="H184" s="157"/>
      <c r="I184" s="157"/>
      <c r="J184" s="157"/>
      <c r="K184" s="157"/>
      <c r="L184" s="157"/>
      <c r="M184" s="157"/>
    </row>
    <row r="185" spans="1:17" s="1" customFormat="1" x14ac:dyDescent="0.25">
      <c r="A185" s="29" t="s">
        <v>17</v>
      </c>
      <c r="B185" s="41" t="s">
        <v>18</v>
      </c>
      <c r="C185" s="32">
        <f t="shared" ref="C185:I185" si="76">C186+C188+C189+C190+C191+C193+C195+C194+C192+C187</f>
        <v>25802.800000000003</v>
      </c>
      <c r="D185" s="32">
        <f t="shared" si="76"/>
        <v>25802.799999999999</v>
      </c>
      <c r="E185" s="32">
        <f t="shared" si="76"/>
        <v>5976.3</v>
      </c>
      <c r="F185" s="32">
        <f t="shared" si="76"/>
        <v>5976.3</v>
      </c>
      <c r="G185" s="32">
        <f t="shared" si="76"/>
        <v>5966.7</v>
      </c>
      <c r="H185" s="32">
        <f t="shared" si="76"/>
        <v>5963.5</v>
      </c>
      <c r="I185" s="32">
        <f t="shared" si="76"/>
        <v>7896.2999999999993</v>
      </c>
      <c r="J185" s="32">
        <f>J186+J188+J189+J190+J191+J193+J195+J194+J192+J187</f>
        <v>2190.1</v>
      </c>
      <c r="K185" s="32">
        <f>J185*100/E185</f>
        <v>36.64642002576845</v>
      </c>
      <c r="L185" s="13">
        <f t="shared" ref="L185:L191" si="77">J185*100/D185</f>
        <v>8.4878385291518761</v>
      </c>
      <c r="M185" s="13">
        <f t="shared" ref="M185:M191" si="78">J185*100/C185</f>
        <v>8.4878385291518743</v>
      </c>
    </row>
    <row r="186" spans="1:17" s="1" customFormat="1" x14ac:dyDescent="0.25">
      <c r="A186" s="14" t="s">
        <v>19</v>
      </c>
      <c r="B186" s="15" t="s">
        <v>20</v>
      </c>
      <c r="C186" s="21">
        <v>18100</v>
      </c>
      <c r="D186" s="35">
        <f>F186+G186+H186+I186</f>
        <v>18100</v>
      </c>
      <c r="E186" s="16">
        <f>F186</f>
        <v>4500</v>
      </c>
      <c r="F186" s="35">
        <v>4500</v>
      </c>
      <c r="G186" s="35">
        <v>4500</v>
      </c>
      <c r="H186" s="22">
        <v>4500</v>
      </c>
      <c r="I186" s="19">
        <v>4600</v>
      </c>
      <c r="J186" s="19">
        <v>1326.5</v>
      </c>
      <c r="K186" s="17">
        <f>J186*100/E186</f>
        <v>29.477777777777778</v>
      </c>
      <c r="L186" s="19">
        <f t="shared" si="77"/>
        <v>7.3287292817679557</v>
      </c>
      <c r="M186" s="19">
        <f t="shared" si="78"/>
        <v>7.3287292817679557</v>
      </c>
      <c r="Q186" s="42"/>
    </row>
    <row r="187" spans="1:17" s="1" customFormat="1" ht="38.25" customHeight="1" x14ac:dyDescent="0.25">
      <c r="A187" s="14" t="s">
        <v>21</v>
      </c>
      <c r="B187" s="20" t="s">
        <v>22</v>
      </c>
      <c r="C187" s="21">
        <v>4499.1000000000004</v>
      </c>
      <c r="D187" s="35">
        <f>F187+G187+H187+I187</f>
        <v>4499.0999999999995</v>
      </c>
      <c r="E187" s="16">
        <f t="shared" ref="E187:E197" si="79">F187</f>
        <v>1121.8</v>
      </c>
      <c r="F187" s="35">
        <v>1121.8</v>
      </c>
      <c r="G187" s="35">
        <v>1121.8</v>
      </c>
      <c r="H187" s="22">
        <v>1121.8</v>
      </c>
      <c r="I187" s="19">
        <v>1133.7</v>
      </c>
      <c r="J187" s="19">
        <v>384.9</v>
      </c>
      <c r="K187" s="17">
        <f>J187*100/E187</f>
        <v>34.310928864325192</v>
      </c>
      <c r="L187" s="19">
        <f t="shared" si="77"/>
        <v>8.555044342201775</v>
      </c>
      <c r="M187" s="19">
        <f t="shared" si="78"/>
        <v>8.5550443422017732</v>
      </c>
    </row>
    <row r="188" spans="1:17" s="1" customFormat="1" ht="13.5" hidden="1" customHeight="1" x14ac:dyDescent="0.25">
      <c r="A188" s="14" t="s">
        <v>23</v>
      </c>
      <c r="B188" s="20" t="s">
        <v>24</v>
      </c>
      <c r="C188" s="21">
        <v>0</v>
      </c>
      <c r="D188" s="35">
        <f t="shared" ref="D188:D198" si="80">F188+G188+H188+I188</f>
        <v>0</v>
      </c>
      <c r="E188" s="16">
        <f t="shared" si="79"/>
        <v>0</v>
      </c>
      <c r="F188" s="35"/>
      <c r="G188" s="35"/>
      <c r="H188" s="22"/>
      <c r="I188" s="19"/>
      <c r="J188" s="19"/>
      <c r="K188" s="17"/>
      <c r="L188" s="19" t="e">
        <f t="shared" si="77"/>
        <v>#DIV/0!</v>
      </c>
      <c r="M188" s="19" t="e">
        <f t="shared" si="78"/>
        <v>#DIV/0!</v>
      </c>
    </row>
    <row r="189" spans="1:17" s="1" customFormat="1" x14ac:dyDescent="0.25">
      <c r="A189" s="14" t="s">
        <v>25</v>
      </c>
      <c r="B189" s="20" t="s">
        <v>26</v>
      </c>
      <c r="C189" s="21">
        <v>2794.7</v>
      </c>
      <c r="D189" s="35">
        <f t="shared" si="80"/>
        <v>2794.7</v>
      </c>
      <c r="E189" s="16">
        <f t="shared" si="79"/>
        <v>250.5</v>
      </c>
      <c r="F189" s="35">
        <v>250.5</v>
      </c>
      <c r="G189" s="35">
        <v>250.5</v>
      </c>
      <c r="H189" s="22">
        <v>250.5</v>
      </c>
      <c r="I189" s="19">
        <v>2043.2</v>
      </c>
      <c r="J189" s="19">
        <v>471.1</v>
      </c>
      <c r="K189" s="17">
        <f>J189*100/E189</f>
        <v>188.06387225548903</v>
      </c>
      <c r="L189" s="19">
        <f t="shared" si="77"/>
        <v>16.856907718180842</v>
      </c>
      <c r="M189" s="19">
        <f t="shared" si="78"/>
        <v>16.856907718180842</v>
      </c>
    </row>
    <row r="190" spans="1:17" s="1" customFormat="1" x14ac:dyDescent="0.25">
      <c r="A190" s="14" t="s">
        <v>27</v>
      </c>
      <c r="B190" s="20" t="s">
        <v>28</v>
      </c>
      <c r="C190" s="21">
        <v>124</v>
      </c>
      <c r="D190" s="35">
        <f t="shared" si="80"/>
        <v>124</v>
      </c>
      <c r="E190" s="16">
        <f t="shared" si="79"/>
        <v>34</v>
      </c>
      <c r="F190" s="35">
        <v>34</v>
      </c>
      <c r="G190" s="35">
        <v>24.4</v>
      </c>
      <c r="H190" s="22">
        <v>21.2</v>
      </c>
      <c r="I190" s="19">
        <v>44.4</v>
      </c>
      <c r="J190" s="19">
        <v>7.6</v>
      </c>
      <c r="K190" s="17">
        <f>J190*100/E190</f>
        <v>22.352941176470587</v>
      </c>
      <c r="L190" s="19">
        <f t="shared" si="77"/>
        <v>6.129032258064516</v>
      </c>
      <c r="M190" s="19">
        <f t="shared" si="78"/>
        <v>6.129032258064516</v>
      </c>
    </row>
    <row r="191" spans="1:17" s="1" customFormat="1" ht="36" x14ac:dyDescent="0.25">
      <c r="A191" s="23" t="s">
        <v>31</v>
      </c>
      <c r="B191" s="20" t="s">
        <v>32</v>
      </c>
      <c r="C191" s="21">
        <v>285</v>
      </c>
      <c r="D191" s="35">
        <f t="shared" si="80"/>
        <v>285</v>
      </c>
      <c r="E191" s="16">
        <f t="shared" si="79"/>
        <v>70</v>
      </c>
      <c r="F191" s="35">
        <v>70</v>
      </c>
      <c r="G191" s="35">
        <v>70</v>
      </c>
      <c r="H191" s="22">
        <v>70</v>
      </c>
      <c r="I191" s="19">
        <v>75</v>
      </c>
      <c r="J191" s="19"/>
      <c r="K191" s="17">
        <f>J191*100/E191</f>
        <v>0</v>
      </c>
      <c r="L191" s="19">
        <f t="shared" si="77"/>
        <v>0</v>
      </c>
      <c r="M191" s="19">
        <f t="shared" si="78"/>
        <v>0</v>
      </c>
    </row>
    <row r="192" spans="1:17" s="1" customFormat="1" ht="24" hidden="1" x14ac:dyDescent="0.25">
      <c r="A192" s="24" t="s">
        <v>35</v>
      </c>
      <c r="B192" s="20" t="s">
        <v>36</v>
      </c>
      <c r="C192" s="21"/>
      <c r="D192" s="35">
        <f t="shared" si="80"/>
        <v>0</v>
      </c>
      <c r="E192" s="16">
        <f t="shared" si="79"/>
        <v>0</v>
      </c>
      <c r="F192" s="35"/>
      <c r="G192" s="35"/>
      <c r="H192" s="22"/>
      <c r="I192" s="19"/>
      <c r="J192" s="19"/>
      <c r="K192" s="17"/>
      <c r="L192" s="19"/>
      <c r="M192" s="19"/>
    </row>
    <row r="193" spans="1:17" s="1" customFormat="1" ht="28.5" hidden="1" customHeight="1" x14ac:dyDescent="0.25">
      <c r="A193" s="24" t="s">
        <v>37</v>
      </c>
      <c r="B193" s="20" t="s">
        <v>38</v>
      </c>
      <c r="C193" s="21"/>
      <c r="D193" s="35">
        <f t="shared" si="80"/>
        <v>0</v>
      </c>
      <c r="E193" s="16">
        <f t="shared" si="79"/>
        <v>0</v>
      </c>
      <c r="F193" s="35"/>
      <c r="G193" s="35"/>
      <c r="H193" s="22"/>
      <c r="I193" s="19"/>
      <c r="J193" s="19"/>
      <c r="K193" s="17"/>
      <c r="L193" s="19"/>
      <c r="M193" s="19"/>
    </row>
    <row r="194" spans="1:17" s="1" customFormat="1" ht="19.5" hidden="1" customHeight="1" x14ac:dyDescent="0.25">
      <c r="A194" s="26" t="s">
        <v>41</v>
      </c>
      <c r="B194" s="20" t="s">
        <v>42</v>
      </c>
      <c r="C194" s="21"/>
      <c r="D194" s="35">
        <f t="shared" si="80"/>
        <v>0</v>
      </c>
      <c r="E194" s="16">
        <f t="shared" si="79"/>
        <v>0</v>
      </c>
      <c r="F194" s="35"/>
      <c r="G194" s="35"/>
      <c r="H194" s="22"/>
      <c r="I194" s="19"/>
      <c r="J194" s="19"/>
      <c r="K194" s="17"/>
      <c r="L194" s="19"/>
      <c r="M194" s="19"/>
    </row>
    <row r="195" spans="1:17" s="1" customFormat="1" ht="15" customHeight="1" x14ac:dyDescent="0.25">
      <c r="A195" s="45" t="s">
        <v>43</v>
      </c>
      <c r="B195" s="28" t="s">
        <v>44</v>
      </c>
      <c r="C195" s="21"/>
      <c r="D195" s="35">
        <f t="shared" si="80"/>
        <v>0</v>
      </c>
      <c r="E195" s="16">
        <f t="shared" si="79"/>
        <v>0</v>
      </c>
      <c r="F195" s="35"/>
      <c r="G195" s="35"/>
      <c r="H195" s="22"/>
      <c r="I195" s="19"/>
      <c r="J195" s="19"/>
      <c r="K195" s="32"/>
      <c r="L195" s="13"/>
      <c r="M195" s="19"/>
    </row>
    <row r="196" spans="1:17" s="1" customFormat="1" x14ac:dyDescent="0.25">
      <c r="A196" s="10" t="s">
        <v>45</v>
      </c>
      <c r="B196" s="30" t="s">
        <v>46</v>
      </c>
      <c r="C196" s="12">
        <f t="shared" ref="C196:I196" si="81">C197</f>
        <v>36955.1</v>
      </c>
      <c r="D196" s="12">
        <f>D197+D198</f>
        <v>36955.1</v>
      </c>
      <c r="E196" s="12">
        <f>E197</f>
        <v>7105</v>
      </c>
      <c r="F196" s="12">
        <f t="shared" si="81"/>
        <v>7105</v>
      </c>
      <c r="G196" s="12">
        <f t="shared" si="81"/>
        <v>9653.7999999999993</v>
      </c>
      <c r="H196" s="12">
        <f t="shared" si="81"/>
        <v>13119.5</v>
      </c>
      <c r="I196" s="12">
        <f t="shared" si="81"/>
        <v>7076.8</v>
      </c>
      <c r="J196" s="12">
        <f>J197+J198</f>
        <v>1503.9</v>
      </c>
      <c r="K196" s="32">
        <f>J196*100/E196</f>
        <v>21.166783954961296</v>
      </c>
      <c r="L196" s="13">
        <f>J196*100/D196</f>
        <v>4.0695330279176627</v>
      </c>
      <c r="M196" s="13">
        <f>J196*100/C196</f>
        <v>4.0695330279176627</v>
      </c>
    </row>
    <row r="197" spans="1:17" s="1" customFormat="1" ht="26.25" customHeight="1" x14ac:dyDescent="0.25">
      <c r="A197" s="55" t="s">
        <v>47</v>
      </c>
      <c r="B197" s="34" t="s">
        <v>48</v>
      </c>
      <c r="C197" s="35">
        <v>36955.1</v>
      </c>
      <c r="D197" s="35">
        <f t="shared" si="80"/>
        <v>36955.1</v>
      </c>
      <c r="E197" s="16">
        <f t="shared" si="79"/>
        <v>7105</v>
      </c>
      <c r="F197" s="35">
        <v>7105</v>
      </c>
      <c r="G197" s="35">
        <v>9653.7999999999993</v>
      </c>
      <c r="H197" s="22">
        <v>13119.5</v>
      </c>
      <c r="I197" s="19">
        <v>7076.8</v>
      </c>
      <c r="J197" s="19">
        <v>1503.9</v>
      </c>
      <c r="K197" s="17">
        <f>J197*100/E197</f>
        <v>21.166783954961296</v>
      </c>
      <c r="L197" s="19">
        <f>J197*100/D197</f>
        <v>4.0695330279176627</v>
      </c>
      <c r="M197" s="19">
        <f>J197*100/C197</f>
        <v>4.0695330279176627</v>
      </c>
    </row>
    <row r="198" spans="1:17" s="1" customFormat="1" hidden="1" x14ac:dyDescent="0.25">
      <c r="A198" s="33" t="s">
        <v>49</v>
      </c>
      <c r="B198" s="36" t="s">
        <v>50</v>
      </c>
      <c r="C198" s="35"/>
      <c r="D198" s="35">
        <f t="shared" si="80"/>
        <v>0</v>
      </c>
      <c r="E198" s="16">
        <f>F198+G198+H198</f>
        <v>0</v>
      </c>
      <c r="F198" s="35"/>
      <c r="G198" s="35"/>
      <c r="H198" s="22"/>
      <c r="I198" s="19"/>
      <c r="J198" s="19"/>
      <c r="K198" s="17" t="e">
        <f>J198*100/E198</f>
        <v>#DIV/0!</v>
      </c>
      <c r="L198" s="19" t="e">
        <f>J198*100/D198</f>
        <v>#DIV/0!</v>
      </c>
      <c r="M198" s="19"/>
    </row>
    <row r="199" spans="1:17" s="1" customFormat="1" x14ac:dyDescent="0.25">
      <c r="A199" s="26"/>
      <c r="B199" s="40" t="s">
        <v>55</v>
      </c>
      <c r="C199" s="13">
        <f t="shared" ref="C199:J199" si="82">C196+C185</f>
        <v>62757.9</v>
      </c>
      <c r="D199" s="13">
        <f t="shared" si="82"/>
        <v>62757.899999999994</v>
      </c>
      <c r="E199" s="13">
        <f t="shared" si="82"/>
        <v>13081.3</v>
      </c>
      <c r="F199" s="13">
        <f t="shared" si="82"/>
        <v>13081.3</v>
      </c>
      <c r="G199" s="13">
        <f t="shared" si="82"/>
        <v>15620.5</v>
      </c>
      <c r="H199" s="13">
        <f t="shared" si="82"/>
        <v>19083</v>
      </c>
      <c r="I199" s="13">
        <f t="shared" si="82"/>
        <v>14973.099999999999</v>
      </c>
      <c r="J199" s="13">
        <f t="shared" si="82"/>
        <v>3694</v>
      </c>
      <c r="K199" s="32">
        <f>J199*100/E199</f>
        <v>28.23878360713385</v>
      </c>
      <c r="L199" s="13">
        <f>J199*100/D199</f>
        <v>5.8861115493029565</v>
      </c>
      <c r="M199" s="13">
        <f>J199*100/C199</f>
        <v>5.8861115493029565</v>
      </c>
    </row>
    <row r="200" spans="1:17" s="1" customFormat="1" x14ac:dyDescent="0.25">
      <c r="A200" s="166"/>
      <c r="B200" s="167"/>
      <c r="C200" s="167"/>
      <c r="D200" s="167"/>
      <c r="E200" s="167"/>
      <c r="F200" s="167"/>
      <c r="G200" s="167"/>
      <c r="H200" s="167"/>
      <c r="I200" s="167"/>
      <c r="J200" s="167"/>
      <c r="K200" s="32"/>
      <c r="L200" s="13"/>
      <c r="M200" s="19"/>
    </row>
    <row r="201" spans="1:17" s="1" customFormat="1" x14ac:dyDescent="0.25">
      <c r="A201" s="156" t="s">
        <v>69</v>
      </c>
      <c r="B201" s="157"/>
      <c r="C201" s="157"/>
      <c r="D201" s="157"/>
      <c r="E201" s="157"/>
      <c r="F201" s="157"/>
      <c r="G201" s="157"/>
      <c r="H201" s="157"/>
      <c r="I201" s="157"/>
      <c r="J201" s="157"/>
      <c r="K201" s="157"/>
      <c r="L201" s="157"/>
      <c r="M201" s="157"/>
    </row>
    <row r="202" spans="1:17" s="1" customFormat="1" x14ac:dyDescent="0.25">
      <c r="A202" s="29" t="s">
        <v>17</v>
      </c>
      <c r="B202" s="41" t="s">
        <v>18</v>
      </c>
      <c r="C202" s="32">
        <f t="shared" ref="C202:J202" si="83">C203+C206+C208+C209+C207+C210+C211+C205+C204</f>
        <v>5245.7</v>
      </c>
      <c r="D202" s="32">
        <f t="shared" si="83"/>
        <v>5245.7</v>
      </c>
      <c r="E202" s="32">
        <f t="shared" si="83"/>
        <v>1265.1999999999998</v>
      </c>
      <c r="F202" s="32">
        <f t="shared" si="83"/>
        <v>1265.1999999999998</v>
      </c>
      <c r="G202" s="32">
        <f t="shared" si="83"/>
        <v>1268.9000000000001</v>
      </c>
      <c r="H202" s="32">
        <f t="shared" si="83"/>
        <v>1313.9</v>
      </c>
      <c r="I202" s="32">
        <f t="shared" si="83"/>
        <v>1397.6999999999998</v>
      </c>
      <c r="J202" s="32">
        <f t="shared" si="83"/>
        <v>432.5</v>
      </c>
      <c r="K202" s="32">
        <f>J202*100/E202</f>
        <v>34.18431868479292</v>
      </c>
      <c r="L202" s="13">
        <f t="shared" ref="L202:L208" si="84">J202*100/D202</f>
        <v>8.2448481613512019</v>
      </c>
      <c r="M202" s="13">
        <f t="shared" ref="M202:M210" si="85">J202*100/C202</f>
        <v>8.2448481613512019</v>
      </c>
    </row>
    <row r="203" spans="1:17" s="1" customFormat="1" x14ac:dyDescent="0.25">
      <c r="A203" s="14" t="s">
        <v>19</v>
      </c>
      <c r="B203" s="15" t="s">
        <v>20</v>
      </c>
      <c r="C203" s="21">
        <v>1340</v>
      </c>
      <c r="D203" s="35">
        <f>F203+G203+H203+I203</f>
        <v>1340</v>
      </c>
      <c r="E203" s="16">
        <f>F203</f>
        <v>330</v>
      </c>
      <c r="F203" s="35">
        <v>330</v>
      </c>
      <c r="G203" s="35">
        <v>330</v>
      </c>
      <c r="H203" s="22">
        <v>330</v>
      </c>
      <c r="I203" s="22">
        <v>350</v>
      </c>
      <c r="J203" s="19">
        <v>47</v>
      </c>
      <c r="K203" s="17">
        <f>J203*100/E203</f>
        <v>14.242424242424242</v>
      </c>
      <c r="L203" s="19">
        <f t="shared" si="84"/>
        <v>3.5074626865671643</v>
      </c>
      <c r="M203" s="19">
        <f t="shared" si="85"/>
        <v>3.5074626865671643</v>
      </c>
      <c r="Q203" s="42"/>
    </row>
    <row r="204" spans="1:17" s="1" customFormat="1" ht="37.5" customHeight="1" x14ac:dyDescent="0.25">
      <c r="A204" s="14" t="s">
        <v>21</v>
      </c>
      <c r="B204" s="20" t="s">
        <v>22</v>
      </c>
      <c r="C204" s="21">
        <v>3475.5</v>
      </c>
      <c r="D204" s="35">
        <f>F204+G204+H204+I204</f>
        <v>3475.5</v>
      </c>
      <c r="E204" s="16">
        <f t="shared" ref="E204:E213" si="86">F204</f>
        <v>868.9</v>
      </c>
      <c r="F204" s="35">
        <v>868.9</v>
      </c>
      <c r="G204" s="35">
        <v>868.9</v>
      </c>
      <c r="H204" s="22">
        <v>868.9</v>
      </c>
      <c r="I204" s="22">
        <v>868.8</v>
      </c>
      <c r="J204" s="19">
        <v>297.3</v>
      </c>
      <c r="K204" s="17">
        <f>J204*100/E204</f>
        <v>34.215674991368395</v>
      </c>
      <c r="L204" s="19">
        <f t="shared" si="84"/>
        <v>8.5541648683642642</v>
      </c>
      <c r="M204" s="19">
        <f t="shared" si="85"/>
        <v>8.5541648683642642</v>
      </c>
    </row>
    <row r="205" spans="1:17" s="1" customFormat="1" x14ac:dyDescent="0.25">
      <c r="A205" s="14" t="s">
        <v>23</v>
      </c>
      <c r="B205" s="20" t="s">
        <v>24</v>
      </c>
      <c r="C205" s="21">
        <v>7</v>
      </c>
      <c r="D205" s="35">
        <f t="shared" ref="D205:D214" si="87">F205+G205+H205+I205</f>
        <v>7</v>
      </c>
      <c r="E205" s="16">
        <f t="shared" si="86"/>
        <v>0</v>
      </c>
      <c r="F205" s="35"/>
      <c r="G205" s="35">
        <v>7</v>
      </c>
      <c r="H205" s="22"/>
      <c r="I205" s="22"/>
      <c r="J205" s="19">
        <v>0</v>
      </c>
      <c r="K205" s="17"/>
      <c r="L205" s="19">
        <f t="shared" si="84"/>
        <v>0</v>
      </c>
      <c r="M205" s="19">
        <f t="shared" si="85"/>
        <v>0</v>
      </c>
    </row>
    <row r="206" spans="1:17" s="1" customFormat="1" x14ac:dyDescent="0.25">
      <c r="A206" s="14" t="s">
        <v>25</v>
      </c>
      <c r="B206" s="20" t="s">
        <v>26</v>
      </c>
      <c r="C206" s="21">
        <v>260.89999999999998</v>
      </c>
      <c r="D206" s="35">
        <f t="shared" si="87"/>
        <v>260.89999999999998</v>
      </c>
      <c r="E206" s="16">
        <f t="shared" si="86"/>
        <v>16.7</v>
      </c>
      <c r="F206" s="35">
        <v>16.7</v>
      </c>
      <c r="G206" s="35">
        <v>28.2</v>
      </c>
      <c r="H206" s="22">
        <v>79.2</v>
      </c>
      <c r="I206" s="22">
        <v>136.80000000000001</v>
      </c>
      <c r="J206" s="19">
        <v>64</v>
      </c>
      <c r="K206" s="17">
        <f>J206*100/E206</f>
        <v>383.23353293413174</v>
      </c>
      <c r="L206" s="19">
        <f t="shared" si="84"/>
        <v>24.530471444998085</v>
      </c>
      <c r="M206" s="19">
        <f t="shared" si="85"/>
        <v>24.530471444998085</v>
      </c>
    </row>
    <row r="207" spans="1:17" s="1" customFormat="1" x14ac:dyDescent="0.25">
      <c r="A207" s="14" t="s">
        <v>27</v>
      </c>
      <c r="B207" s="20" t="s">
        <v>28</v>
      </c>
      <c r="C207" s="21">
        <v>19</v>
      </c>
      <c r="D207" s="35">
        <f t="shared" si="87"/>
        <v>19</v>
      </c>
      <c r="E207" s="16">
        <f t="shared" si="86"/>
        <v>1.7</v>
      </c>
      <c r="F207" s="35">
        <v>1.7</v>
      </c>
      <c r="G207" s="35">
        <v>3</v>
      </c>
      <c r="H207" s="22">
        <v>4</v>
      </c>
      <c r="I207" s="22">
        <v>10.3</v>
      </c>
      <c r="J207" s="19">
        <v>1.7</v>
      </c>
      <c r="K207" s="17">
        <f>J207*100/E207</f>
        <v>100</v>
      </c>
      <c r="L207" s="19">
        <f t="shared" si="84"/>
        <v>8.9473684210526319</v>
      </c>
      <c r="M207" s="19">
        <f t="shared" si="85"/>
        <v>8.9473684210526319</v>
      </c>
    </row>
    <row r="208" spans="1:17" s="1" customFormat="1" ht="36" x14ac:dyDescent="0.25">
      <c r="A208" s="23" t="s">
        <v>31</v>
      </c>
      <c r="B208" s="20" t="s">
        <v>32</v>
      </c>
      <c r="C208" s="21">
        <v>143.30000000000001</v>
      </c>
      <c r="D208" s="35">
        <f t="shared" si="87"/>
        <v>143.30000000000001</v>
      </c>
      <c r="E208" s="16">
        <f t="shared" si="86"/>
        <v>47.9</v>
      </c>
      <c r="F208" s="35">
        <v>47.9</v>
      </c>
      <c r="G208" s="35">
        <v>31.8</v>
      </c>
      <c r="H208" s="22">
        <v>31.8</v>
      </c>
      <c r="I208" s="22">
        <v>31.8</v>
      </c>
      <c r="J208" s="19">
        <v>22.7</v>
      </c>
      <c r="K208" s="17">
        <f>J208*100/E208</f>
        <v>47.390396659707726</v>
      </c>
      <c r="L208" s="19">
        <f t="shared" si="84"/>
        <v>15.840893230983948</v>
      </c>
      <c r="M208" s="19">
        <f t="shared" si="85"/>
        <v>15.840893230983948</v>
      </c>
    </row>
    <row r="209" spans="1:13" s="1" customFormat="1" ht="24" hidden="1" x14ac:dyDescent="0.25">
      <c r="A209" s="24" t="s">
        <v>37</v>
      </c>
      <c r="B209" s="20" t="s">
        <v>38</v>
      </c>
      <c r="C209" s="21"/>
      <c r="D209" s="35">
        <f t="shared" si="87"/>
        <v>0</v>
      </c>
      <c r="E209" s="16">
        <f t="shared" si="86"/>
        <v>0</v>
      </c>
      <c r="F209" s="35"/>
      <c r="G209" s="35"/>
      <c r="H209" s="22"/>
      <c r="I209" s="22"/>
      <c r="J209" s="19"/>
      <c r="K209" s="17"/>
      <c r="L209" s="19"/>
      <c r="M209" s="19" t="e">
        <f t="shared" si="85"/>
        <v>#DIV/0!</v>
      </c>
    </row>
    <row r="210" spans="1:13" s="1" customFormat="1" ht="15.75" hidden="1" customHeight="1" x14ac:dyDescent="0.25">
      <c r="A210" s="24" t="s">
        <v>41</v>
      </c>
      <c r="B210" s="20" t="s">
        <v>42</v>
      </c>
      <c r="C210" s="21"/>
      <c r="D210" s="35">
        <f t="shared" si="87"/>
        <v>0</v>
      </c>
      <c r="E210" s="16">
        <f t="shared" si="86"/>
        <v>0</v>
      </c>
      <c r="F210" s="35"/>
      <c r="G210" s="35"/>
      <c r="H210" s="22"/>
      <c r="I210" s="22"/>
      <c r="J210" s="19"/>
      <c r="K210" s="17"/>
      <c r="L210" s="19"/>
      <c r="M210" s="19" t="e">
        <f t="shared" si="85"/>
        <v>#DIV/0!</v>
      </c>
    </row>
    <row r="211" spans="1:13" s="1" customFormat="1" ht="13.5" customHeight="1" x14ac:dyDescent="0.25">
      <c r="A211" s="45" t="s">
        <v>43</v>
      </c>
      <c r="B211" s="28" t="s">
        <v>44</v>
      </c>
      <c r="C211" s="21"/>
      <c r="D211" s="35">
        <f t="shared" si="87"/>
        <v>0</v>
      </c>
      <c r="E211" s="16">
        <f t="shared" si="86"/>
        <v>0</v>
      </c>
      <c r="F211" s="35"/>
      <c r="G211" s="35"/>
      <c r="H211" s="22"/>
      <c r="I211" s="22"/>
      <c r="J211" s="19">
        <v>-0.2</v>
      </c>
      <c r="K211" s="17"/>
      <c r="L211" s="19"/>
      <c r="M211" s="19"/>
    </row>
    <row r="212" spans="1:13" s="1" customFormat="1" x14ac:dyDescent="0.25">
      <c r="A212" s="29" t="s">
        <v>45</v>
      </c>
      <c r="B212" s="30" t="s">
        <v>46</v>
      </c>
      <c r="C212" s="31">
        <f t="shared" ref="C212:I212" si="88">C213</f>
        <v>34559.5</v>
      </c>
      <c r="D212" s="31">
        <f>D213+D214</f>
        <v>34559.5</v>
      </c>
      <c r="E212" s="31">
        <f t="shared" si="88"/>
        <v>6713.3</v>
      </c>
      <c r="F212" s="31">
        <f t="shared" si="88"/>
        <v>6713.3</v>
      </c>
      <c r="G212" s="31">
        <f t="shared" si="88"/>
        <v>14172.5</v>
      </c>
      <c r="H212" s="31">
        <f t="shared" si="88"/>
        <v>7465.2</v>
      </c>
      <c r="I212" s="31">
        <f t="shared" si="88"/>
        <v>6208.5</v>
      </c>
      <c r="J212" s="31">
        <f>J213+J214</f>
        <v>948.1</v>
      </c>
      <c r="K212" s="32">
        <f>J212*100/E212</f>
        <v>14.122711632133228</v>
      </c>
      <c r="L212" s="13">
        <f>J212*100/D212</f>
        <v>2.7433845975780899</v>
      </c>
      <c r="M212" s="13">
        <f>J212*100/C212</f>
        <v>2.7433845975780899</v>
      </c>
    </row>
    <row r="213" spans="1:13" s="1" customFormat="1" ht="27.75" customHeight="1" x14ac:dyDescent="0.25">
      <c r="A213" s="33" t="s">
        <v>47</v>
      </c>
      <c r="B213" s="34" t="s">
        <v>48</v>
      </c>
      <c r="C213" s="35">
        <v>34559.5</v>
      </c>
      <c r="D213" s="35">
        <f t="shared" si="87"/>
        <v>34559.5</v>
      </c>
      <c r="E213" s="16">
        <f t="shared" si="86"/>
        <v>6713.3</v>
      </c>
      <c r="F213" s="35">
        <v>6713.3</v>
      </c>
      <c r="G213" s="35">
        <v>14172.5</v>
      </c>
      <c r="H213" s="22">
        <v>7465.2</v>
      </c>
      <c r="I213" s="22">
        <v>6208.5</v>
      </c>
      <c r="J213" s="19">
        <v>948.1</v>
      </c>
      <c r="K213" s="17">
        <f>J213*100/E213</f>
        <v>14.122711632133228</v>
      </c>
      <c r="L213" s="19">
        <f>J213*100/D213</f>
        <v>2.7433845975780899</v>
      </c>
      <c r="M213" s="19">
        <f>J213*100/C213</f>
        <v>2.7433845975780899</v>
      </c>
    </row>
    <row r="214" spans="1:13" s="1" customFormat="1" hidden="1" x14ac:dyDescent="0.25">
      <c r="A214" s="33" t="s">
        <v>49</v>
      </c>
      <c r="B214" s="36" t="s">
        <v>50</v>
      </c>
      <c r="C214" s="35"/>
      <c r="D214" s="35">
        <f t="shared" si="87"/>
        <v>0</v>
      </c>
      <c r="E214" s="16">
        <f>F214+G214+H214</f>
        <v>0</v>
      </c>
      <c r="F214" s="35"/>
      <c r="G214" s="35"/>
      <c r="H214" s="22"/>
      <c r="I214" s="22"/>
      <c r="J214" s="19"/>
      <c r="K214" s="17"/>
      <c r="L214" s="19"/>
      <c r="M214" s="19"/>
    </row>
    <row r="215" spans="1:13" s="1" customFormat="1" x14ac:dyDescent="0.25">
      <c r="A215" s="26"/>
      <c r="B215" s="40" t="s">
        <v>55</v>
      </c>
      <c r="C215" s="13">
        <f t="shared" ref="C215:I215" si="89">C212+C202</f>
        <v>39805.199999999997</v>
      </c>
      <c r="D215" s="13">
        <f t="shared" si="89"/>
        <v>39805.199999999997</v>
      </c>
      <c r="E215" s="13">
        <f t="shared" si="89"/>
        <v>7978.5</v>
      </c>
      <c r="F215" s="12">
        <f t="shared" si="89"/>
        <v>7978.5</v>
      </c>
      <c r="G215" s="12">
        <f t="shared" si="89"/>
        <v>15441.4</v>
      </c>
      <c r="H215" s="12">
        <f t="shared" si="89"/>
        <v>8779.1</v>
      </c>
      <c r="I215" s="12">
        <f t="shared" si="89"/>
        <v>7606.2</v>
      </c>
      <c r="J215" s="13">
        <f>J212+J202</f>
        <v>1380.6</v>
      </c>
      <c r="K215" s="32">
        <f>J215*100/E215</f>
        <v>17.30400451212634</v>
      </c>
      <c r="L215" s="13">
        <f>J215*100/D215</f>
        <v>3.4683910644840377</v>
      </c>
      <c r="M215" s="13">
        <f>J215*100/C215</f>
        <v>3.4683910644840377</v>
      </c>
    </row>
    <row r="216" spans="1:13" s="1" customFormat="1" x14ac:dyDescent="0.25">
      <c r="A216" s="166"/>
      <c r="B216" s="167"/>
      <c r="C216" s="167"/>
      <c r="D216" s="167"/>
      <c r="E216" s="167"/>
      <c r="F216" s="167"/>
      <c r="G216" s="167"/>
      <c r="H216" s="167"/>
      <c r="I216" s="167"/>
      <c r="J216" s="167"/>
      <c r="K216" s="32"/>
      <c r="L216" s="13"/>
      <c r="M216" s="19"/>
    </row>
    <row r="217" spans="1:13" s="1" customFormat="1" x14ac:dyDescent="0.25">
      <c r="A217" s="156" t="s">
        <v>70</v>
      </c>
      <c r="B217" s="157"/>
      <c r="C217" s="157"/>
      <c r="D217" s="157"/>
      <c r="E217" s="157"/>
      <c r="F217" s="157"/>
      <c r="G217" s="157"/>
      <c r="H217" s="157"/>
      <c r="I217" s="157"/>
      <c r="J217" s="157"/>
      <c r="K217" s="157"/>
      <c r="L217" s="157"/>
      <c r="M217" s="157"/>
    </row>
    <row r="218" spans="1:13" s="1" customFormat="1" x14ac:dyDescent="0.25">
      <c r="A218" s="29" t="s">
        <v>17</v>
      </c>
      <c r="B218" s="41" t="s">
        <v>18</v>
      </c>
      <c r="C218" s="32">
        <f t="shared" ref="C218:I218" si="90">C219+C221+C222+C223+C225+C226+C228+C230+C227+C224+C231+C229+C220</f>
        <v>992028.50000000012</v>
      </c>
      <c r="D218" s="32">
        <f t="shared" si="90"/>
        <v>992028.50000000023</v>
      </c>
      <c r="E218" s="32">
        <f t="shared" si="90"/>
        <v>236230.89999999997</v>
      </c>
      <c r="F218" s="32">
        <f t="shared" si="90"/>
        <v>236230.89999999997</v>
      </c>
      <c r="G218" s="32">
        <f t="shared" si="90"/>
        <v>254090.80000000002</v>
      </c>
      <c r="H218" s="32">
        <f t="shared" si="90"/>
        <v>229512.4</v>
      </c>
      <c r="I218" s="32">
        <f t="shared" si="90"/>
        <v>272194.39999999997</v>
      </c>
      <c r="J218" s="32">
        <f>J219+J221+J222+J223+J225+J226+J228+J230+J227+J224+J231+J229+J220+0.1</f>
        <v>74225.900000000023</v>
      </c>
      <c r="K218" s="32">
        <f t="shared" ref="K218:K223" si="91">J218*100/E218</f>
        <v>31.42091064293453</v>
      </c>
      <c r="L218" s="13">
        <f t="shared" ref="L218:L223" si="92">J218*100/D218</f>
        <v>7.4822346333799885</v>
      </c>
      <c r="M218" s="13">
        <f t="shared" ref="M218:M229" si="93">J218*100/C218</f>
        <v>7.4822346333799894</v>
      </c>
    </row>
    <row r="219" spans="1:13" s="1" customFormat="1" x14ac:dyDescent="0.25">
      <c r="A219" s="14" t="s">
        <v>19</v>
      </c>
      <c r="B219" s="15" t="s">
        <v>20</v>
      </c>
      <c r="C219" s="19">
        <f>C9+C31+C47+C65+C82+C100+C116+C133+C151+C169+C186+C203</f>
        <v>722151.9</v>
      </c>
      <c r="D219" s="35">
        <f>F219+G219+H219+I219</f>
        <v>722151.90000000014</v>
      </c>
      <c r="E219" s="16">
        <f>F219</f>
        <v>172546.7</v>
      </c>
      <c r="F219" s="19">
        <f>F9+F31+F47+F65+F82+F100+F116+F133+F151+F169+F186+F203</f>
        <v>172546.7</v>
      </c>
      <c r="G219" s="19">
        <f>G9+G31+G47+G65+G82+G100+G116+G133+G151+G169+G186+G203</f>
        <v>191160.6</v>
      </c>
      <c r="H219" s="19">
        <f>H9+H31+H47+H65+H82+H100+H116+H133+H151+H169+H186+H203</f>
        <v>166871.29999999999</v>
      </c>
      <c r="I219" s="19">
        <f>I9+I31+I47+I65+I82+I100+I116+I133+I151+I169+I186+I203</f>
        <v>191573.3</v>
      </c>
      <c r="J219" s="19">
        <f>J9+J31+J47+J65+J82+J100+J116+J133+J151+J169+J186+J203+0.1</f>
        <v>57046.100000000006</v>
      </c>
      <c r="K219" s="17">
        <f t="shared" si="91"/>
        <v>33.061252402972649</v>
      </c>
      <c r="L219" s="19">
        <f t="shared" si="92"/>
        <v>7.8994599335679929</v>
      </c>
      <c r="M219" s="19">
        <f t="shared" si="93"/>
        <v>7.8994599335679938</v>
      </c>
    </row>
    <row r="220" spans="1:13" s="1" customFormat="1" ht="36" x14ac:dyDescent="0.25">
      <c r="A220" s="14" t="s">
        <v>21</v>
      </c>
      <c r="B220" s="20" t="s">
        <v>22</v>
      </c>
      <c r="C220" s="19">
        <f>C10+C32+C48+C66+C83+C101+C118+C134+C152+C170+C187+C204</f>
        <v>48098.299999999996</v>
      </c>
      <c r="D220" s="35">
        <f t="shared" ref="D220:D233" si="94">F220+G220+H220+I220</f>
        <v>48098.299999999996</v>
      </c>
      <c r="E220" s="16">
        <f t="shared" ref="E220:E235" si="95">F220</f>
        <v>12127.999999999998</v>
      </c>
      <c r="F220" s="19">
        <f>F10+F32+F48+F66+F83+F101+F118+F134+F152+F170+F187+F204</f>
        <v>12127.999999999998</v>
      </c>
      <c r="G220" s="19">
        <f>G10+G32+G48+G66+G83+G101+G118+G134+G152+G170+G187+G204</f>
        <v>11610.699999999999</v>
      </c>
      <c r="H220" s="19">
        <f>H10+H32+H48+H66+H83+H101+H118+H134+H152+H170+H187+H204</f>
        <v>12376.599999999999</v>
      </c>
      <c r="I220" s="19">
        <f>I10+I32+I48+I66+I83+I101+I118+I134+I152+I170+I187+I204</f>
        <v>11983</v>
      </c>
      <c r="J220" s="19">
        <f>J10+J32+J48+J66+J83+J101+J118+J134+J152+J170+J187+J204</f>
        <v>4114.8</v>
      </c>
      <c r="K220" s="17">
        <f t="shared" si="91"/>
        <v>33.928100263852251</v>
      </c>
      <c r="L220" s="19">
        <f t="shared" si="92"/>
        <v>8.5549801136422712</v>
      </c>
      <c r="M220" s="19">
        <f t="shared" si="93"/>
        <v>8.5549801136422712</v>
      </c>
    </row>
    <row r="221" spans="1:13" s="1" customFormat="1" x14ac:dyDescent="0.25">
      <c r="A221" s="14" t="s">
        <v>23</v>
      </c>
      <c r="B221" s="20" t="s">
        <v>24</v>
      </c>
      <c r="C221" s="19">
        <f>C11+C49+C67+C205+C153+C117+C188+C84+C102+C171+C119</f>
        <v>38336</v>
      </c>
      <c r="D221" s="35">
        <f>F221+G221+H221+I221</f>
        <v>38336</v>
      </c>
      <c r="E221" s="16">
        <f t="shared" si="95"/>
        <v>10049.299999999999</v>
      </c>
      <c r="F221" s="19">
        <f>F11+F49+F67+F205+F153+F188+F84+F102+F171+F119</f>
        <v>10049.299999999999</v>
      </c>
      <c r="G221" s="19">
        <f>G11+G49+G67+G205+G153+G188+G84+G102+G171+G119</f>
        <v>11466.5</v>
      </c>
      <c r="H221" s="19">
        <f>H11+H49+H67+H205+H153+H188+H84+H102+H171+H119</f>
        <v>8466.4</v>
      </c>
      <c r="I221" s="19">
        <f>I11+I49+I67+I205+I153+I188+I84+I102+I171+I119</f>
        <v>8353.8000000000011</v>
      </c>
      <c r="J221" s="19">
        <f>J11+J49+J67+J205+J153+J117+J188+J84+J102+J171+J119</f>
        <v>3694.8</v>
      </c>
      <c r="K221" s="17">
        <f t="shared" si="91"/>
        <v>36.76673997193835</v>
      </c>
      <c r="L221" s="19">
        <f t="shared" si="92"/>
        <v>9.6379382303839733</v>
      </c>
      <c r="M221" s="19">
        <f t="shared" si="93"/>
        <v>9.6379382303839733</v>
      </c>
    </row>
    <row r="222" spans="1:13" s="1" customFormat="1" x14ac:dyDescent="0.25">
      <c r="A222" s="14" t="s">
        <v>25</v>
      </c>
      <c r="B222" s="20" t="s">
        <v>26</v>
      </c>
      <c r="C222" s="19">
        <f>C12+C33+C50+C68+C85+C103+C120+C135+C154+C172+C189+C206</f>
        <v>28415.800000000007</v>
      </c>
      <c r="D222" s="35">
        <f t="shared" si="94"/>
        <v>28415.8</v>
      </c>
      <c r="E222" s="16">
        <f t="shared" si="95"/>
        <v>4146.4999999999991</v>
      </c>
      <c r="F222" s="19">
        <f>F12+F33+F50+F68+F85+F103+F120+F135+F154+F172+F189+F206</f>
        <v>4146.4999999999991</v>
      </c>
      <c r="G222" s="19">
        <f>G12+G33+G50+G68+G85+G103+G120+G135+G154+G172+G189+G206</f>
        <v>3774.6</v>
      </c>
      <c r="H222" s="19">
        <f>H12+H33+H50+H68+H85+H103+H120+H135+H154+H172+H189+H206</f>
        <v>4612.8999999999996</v>
      </c>
      <c r="I222" s="19">
        <f>I12+I33+I50+I68+I85+I103+I120+I135+I154+I172+I189+I206</f>
        <v>15881.800000000001</v>
      </c>
      <c r="J222" s="19">
        <f>J12+J33+J50+J68+J85+J103+J120+J135+J154+J172+J189+J206+0.1</f>
        <v>3962.7</v>
      </c>
      <c r="K222" s="17">
        <f t="shared" si="91"/>
        <v>95.567345954419409</v>
      </c>
      <c r="L222" s="19">
        <f t="shared" si="92"/>
        <v>13.945410651820467</v>
      </c>
      <c r="M222" s="19">
        <f t="shared" si="93"/>
        <v>13.945410651820463</v>
      </c>
    </row>
    <row r="223" spans="1:13" s="1" customFormat="1" x14ac:dyDescent="0.25">
      <c r="A223" s="14" t="s">
        <v>27</v>
      </c>
      <c r="B223" s="20" t="s">
        <v>28</v>
      </c>
      <c r="C223" s="19">
        <f>C13+C34+C51+C69+C86+C104+C121+C136+C155+C173+C190+C207</f>
        <v>4091</v>
      </c>
      <c r="D223" s="35">
        <f t="shared" si="94"/>
        <v>4091</v>
      </c>
      <c r="E223" s="16">
        <f t="shared" si="95"/>
        <v>957.9</v>
      </c>
      <c r="F223" s="19">
        <f>F13+F34+F69+F86+F104+F121+F136+F155+F173+F190+F207+F51</f>
        <v>957.9</v>
      </c>
      <c r="G223" s="19">
        <f>G13+G34+G69+G86+G104+G121+G136+G155+G173+G190+G207+G51</f>
        <v>1037.7</v>
      </c>
      <c r="H223" s="19">
        <f>H13+H34+H69+H86+H104+H121+H136+H155+H173+H190+H207+H51</f>
        <v>1016.9999999999999</v>
      </c>
      <c r="I223" s="19">
        <f>I13+I34+I69+I86+I104+I121+I136+I155+I173+I190+I207+I51</f>
        <v>1078.4000000000001</v>
      </c>
      <c r="J223" s="19">
        <f>J13+J34+J69+J86+J104+J121+J136+J155+J173+J190+J207+J51-0.1</f>
        <v>270.2</v>
      </c>
      <c r="K223" s="17">
        <f t="shared" si="91"/>
        <v>28.207537321223512</v>
      </c>
      <c r="L223" s="19">
        <f t="shared" si="92"/>
        <v>6.6047421168418481</v>
      </c>
      <c r="M223" s="19">
        <f t="shared" si="93"/>
        <v>6.6047421168418481</v>
      </c>
    </row>
    <row r="224" spans="1:13" s="1" customFormat="1" ht="36" hidden="1" x14ac:dyDescent="0.25">
      <c r="A224" s="14" t="s">
        <v>29</v>
      </c>
      <c r="B224" s="20" t="s">
        <v>30</v>
      </c>
      <c r="C224" s="56">
        <f>C14</f>
        <v>0</v>
      </c>
      <c r="D224" s="35">
        <f t="shared" si="94"/>
        <v>0</v>
      </c>
      <c r="E224" s="16">
        <f t="shared" si="95"/>
        <v>0</v>
      </c>
      <c r="F224" s="56">
        <f>F14</f>
        <v>0</v>
      </c>
      <c r="G224" s="56">
        <f>G14</f>
        <v>0</v>
      </c>
      <c r="H224" s="56">
        <f>H14</f>
        <v>0</v>
      </c>
      <c r="I224" s="56">
        <f>I14</f>
        <v>0</v>
      </c>
      <c r="J224" s="56">
        <f>J14</f>
        <v>0</v>
      </c>
      <c r="K224" s="17"/>
      <c r="L224" s="19"/>
      <c r="M224" s="19" t="e">
        <f t="shared" si="93"/>
        <v>#DIV/0!</v>
      </c>
    </row>
    <row r="225" spans="1:13" s="1" customFormat="1" ht="36" x14ac:dyDescent="0.25">
      <c r="A225" s="23" t="s">
        <v>31</v>
      </c>
      <c r="B225" s="20" t="s">
        <v>32</v>
      </c>
      <c r="C225" s="19">
        <f>C15+C35+C52+C70+C87+C105+C122+C137+C156+C174+C191+C208</f>
        <v>114947.59999999999</v>
      </c>
      <c r="D225" s="35">
        <f t="shared" si="94"/>
        <v>114947.6</v>
      </c>
      <c r="E225" s="16">
        <f t="shared" si="95"/>
        <v>27436.100000000002</v>
      </c>
      <c r="F225" s="19">
        <f>F15+F35+F52+F70+F87+F105+F122+F137+F156+F174+F191+F208</f>
        <v>27436.100000000002</v>
      </c>
      <c r="G225" s="19">
        <f>G15+G35+G52+G70+G87+G105+G122+G137+G156+G174+G191+G208</f>
        <v>28141</v>
      </c>
      <c r="H225" s="19">
        <f>H15+H35+H52+H70+H87+H105+H122+H137+H156+H174+H191+H208</f>
        <v>29226.199999999997</v>
      </c>
      <c r="I225" s="19">
        <f>I15+I35+I52+I70+I87+I105+I122+I137+I156+I174+I191+I208</f>
        <v>30144.299999999996</v>
      </c>
      <c r="J225" s="19">
        <f>J15+J35+J52+J70+J87+J105+J122+J137+J156+J174+J191+J208+0.1</f>
        <v>1416.7999999999997</v>
      </c>
      <c r="K225" s="17">
        <f t="shared" ref="K225:K230" si="96">J225*100/E225</f>
        <v>5.163999256454086</v>
      </c>
      <c r="L225" s="19">
        <f t="shared" ref="L225:L230" si="97">J225*100/D225</f>
        <v>1.2325616193813527</v>
      </c>
      <c r="M225" s="19">
        <f t="shared" si="93"/>
        <v>1.2325616193813527</v>
      </c>
    </row>
    <row r="226" spans="1:13" s="1" customFormat="1" ht="24" x14ac:dyDescent="0.25">
      <c r="A226" s="24" t="s">
        <v>33</v>
      </c>
      <c r="B226" s="20" t="s">
        <v>34</v>
      </c>
      <c r="C226" s="19">
        <f>C16</f>
        <v>6005.5</v>
      </c>
      <c r="D226" s="35">
        <f t="shared" si="94"/>
        <v>6005.5</v>
      </c>
      <c r="E226" s="16">
        <f t="shared" si="95"/>
        <v>1501.3</v>
      </c>
      <c r="F226" s="19">
        <f>F16</f>
        <v>1501.3</v>
      </c>
      <c r="G226" s="19">
        <f>G16</f>
        <v>1501.3</v>
      </c>
      <c r="H226" s="19">
        <f>H16</f>
        <v>1501.3</v>
      </c>
      <c r="I226" s="19">
        <f>I16</f>
        <v>1501.6</v>
      </c>
      <c r="J226" s="19">
        <f>J16</f>
        <v>81.8</v>
      </c>
      <c r="K226" s="17">
        <f t="shared" si="96"/>
        <v>5.4486112036235266</v>
      </c>
      <c r="L226" s="19">
        <f t="shared" si="97"/>
        <v>1.3620847556406628</v>
      </c>
      <c r="M226" s="19">
        <f t="shared" si="93"/>
        <v>1.3620847556406628</v>
      </c>
    </row>
    <row r="227" spans="1:13" s="1" customFormat="1" ht="36" customHeight="1" x14ac:dyDescent="0.25">
      <c r="A227" s="25" t="s">
        <v>35</v>
      </c>
      <c r="B227" s="20" t="s">
        <v>36</v>
      </c>
      <c r="C227" s="57">
        <f>C17+C88+C53+C106+C138+C157+C175+C192+C123+C71+C36</f>
        <v>15466.8</v>
      </c>
      <c r="D227" s="35">
        <f t="shared" si="94"/>
        <v>15466.800000000001</v>
      </c>
      <c r="E227" s="16">
        <f t="shared" si="95"/>
        <v>4898.3</v>
      </c>
      <c r="F227" s="57">
        <f>F17+F88+F53+F106+F138+F157+F175+F192+F123+F71+F36</f>
        <v>4898.3</v>
      </c>
      <c r="G227" s="57">
        <f>G17+G88+G53+G106+G138+G157+G175+G192+G123+G71+G36</f>
        <v>2106.6999999999998</v>
      </c>
      <c r="H227" s="57">
        <f>H17+H88+H53+H106+H138+H157+H175+H192+H123+H71+H36</f>
        <v>2121.1999999999998</v>
      </c>
      <c r="I227" s="57">
        <f>I17+I88+I53+I106+I138+I157+I175+I192+I123+I71+I36</f>
        <v>6340.6</v>
      </c>
      <c r="J227" s="57">
        <f>J17+J88+J53+J106+J138+J157+J175+J192+J123+J71+J36</f>
        <v>1669.1</v>
      </c>
      <c r="K227" s="17">
        <f t="shared" si="96"/>
        <v>34.075087275177104</v>
      </c>
      <c r="L227" s="19">
        <f t="shared" si="97"/>
        <v>10.791501797398297</v>
      </c>
      <c r="M227" s="19">
        <f t="shared" si="93"/>
        <v>10.791501797398299</v>
      </c>
    </row>
    <row r="228" spans="1:13" s="1" customFormat="1" ht="24" x14ac:dyDescent="0.25">
      <c r="A228" s="25" t="s">
        <v>37</v>
      </c>
      <c r="B228" s="20" t="s">
        <v>38</v>
      </c>
      <c r="C228" s="19">
        <f>C18+C37+C54+C72+C89+C124+C158+C176+C193+C209+C139</f>
        <v>10909.599999999999</v>
      </c>
      <c r="D228" s="35">
        <f>F228+G228+H228+I228</f>
        <v>10909.599999999999</v>
      </c>
      <c r="E228" s="16">
        <f t="shared" si="95"/>
        <v>1671.4</v>
      </c>
      <c r="F228" s="19">
        <f>F18+F37+F54+F72+F89+F107+F124+F158+F176+F193+F209+F139</f>
        <v>1671.4</v>
      </c>
      <c r="G228" s="19">
        <f>G18+G37+G54+G72+G89+G107+G124+G158+G176+G193+G209+G139</f>
        <v>2390.8999999999996</v>
      </c>
      <c r="H228" s="19">
        <f>H18+H37+H54+H72+H89+H107+H124+H158+H176+H193+H209+H139</f>
        <v>2420.8999999999996</v>
      </c>
      <c r="I228" s="19">
        <f>I18+I37+I54+I72+I89+I107+I124+I158+I176+I193+I209+I139</f>
        <v>4426.3999999999996</v>
      </c>
      <c r="J228" s="19">
        <f>J18+J37+J54+J72+J89+J124+J158+J176+J193+J209+J139+0.1</f>
        <v>1220.4999999999998</v>
      </c>
      <c r="K228" s="17">
        <f t="shared" si="96"/>
        <v>73.022615771209743</v>
      </c>
      <c r="L228" s="19">
        <f t="shared" si="97"/>
        <v>11.187394588252547</v>
      </c>
      <c r="M228" s="19">
        <f t="shared" si="93"/>
        <v>11.187394588252547</v>
      </c>
    </row>
    <row r="229" spans="1:13" s="1" customFormat="1" x14ac:dyDescent="0.25">
      <c r="A229" s="25" t="s">
        <v>39</v>
      </c>
      <c r="B229" s="20" t="s">
        <v>40</v>
      </c>
      <c r="C229" s="19">
        <f>C19</f>
        <v>11</v>
      </c>
      <c r="D229" s="35">
        <f t="shared" si="94"/>
        <v>11</v>
      </c>
      <c r="E229" s="16">
        <f t="shared" si="95"/>
        <v>2</v>
      </c>
      <c r="F229" s="19">
        <f>F19</f>
        <v>2</v>
      </c>
      <c r="G229" s="19">
        <f>G19</f>
        <v>2</v>
      </c>
      <c r="H229" s="19">
        <f>H19</f>
        <v>2</v>
      </c>
      <c r="I229" s="19">
        <f>I19</f>
        <v>5</v>
      </c>
      <c r="J229" s="19">
        <f>J19</f>
        <v>0</v>
      </c>
      <c r="K229" s="17">
        <f t="shared" si="96"/>
        <v>0</v>
      </c>
      <c r="L229" s="19">
        <f t="shared" si="97"/>
        <v>0</v>
      </c>
      <c r="M229" s="19">
        <f t="shared" si="93"/>
        <v>0</v>
      </c>
    </row>
    <row r="230" spans="1:13" s="1" customFormat="1" ht="14.25" customHeight="1" x14ac:dyDescent="0.25">
      <c r="A230" s="26" t="s">
        <v>41</v>
      </c>
      <c r="B230" s="20" t="s">
        <v>42</v>
      </c>
      <c r="C230" s="19">
        <f>C20+C194+C210+C73+C140+C55+C159+C90+C177+C107</f>
        <v>3595</v>
      </c>
      <c r="D230" s="35">
        <f t="shared" si="94"/>
        <v>3595</v>
      </c>
      <c r="E230" s="16">
        <f t="shared" si="95"/>
        <v>893.4</v>
      </c>
      <c r="F230" s="19">
        <f>F20+F194+F210+F73+F140+F55+F159+F90+F177</f>
        <v>893.4</v>
      </c>
      <c r="G230" s="19">
        <f>G20+G194+G210+G73+G140+G55+G159+G90+G177</f>
        <v>898.80000000000007</v>
      </c>
      <c r="H230" s="19">
        <f>H20+H194+H210+H73+H140+H55+H159+H90+H177</f>
        <v>896.6</v>
      </c>
      <c r="I230" s="19">
        <f>I20+I194+I210+I73+I140+I55+I159+I90+I177</f>
        <v>906.2</v>
      </c>
      <c r="J230" s="19">
        <f>J20+J194+J210+J73+J140+J55+J159+J90+J177+J107+J38</f>
        <v>148.4</v>
      </c>
      <c r="K230" s="17">
        <f t="shared" si="96"/>
        <v>16.61070069397806</v>
      </c>
      <c r="L230" s="19">
        <f t="shared" si="97"/>
        <v>4.1279554937413074</v>
      </c>
      <c r="M230" s="19"/>
    </row>
    <row r="231" spans="1:13" s="1" customFormat="1" x14ac:dyDescent="0.25">
      <c r="A231" s="27" t="s">
        <v>43</v>
      </c>
      <c r="B231" s="28" t="s">
        <v>44</v>
      </c>
      <c r="C231" s="19">
        <f>C21+C39+C56+C74+C91+C108+C126+C141+C160+C178+C195+C211</f>
        <v>0</v>
      </c>
      <c r="D231" s="35">
        <f t="shared" si="94"/>
        <v>0</v>
      </c>
      <c r="E231" s="16">
        <f t="shared" si="95"/>
        <v>0</v>
      </c>
      <c r="F231" s="19">
        <v>0</v>
      </c>
      <c r="G231" s="19">
        <f>G21+G39+G56+G74+G91+G108+G126+G141+G160+G178+G195+G211</f>
        <v>0</v>
      </c>
      <c r="H231" s="19">
        <f>H21+H39+H56+H74+H91+H108+H126+H141+H160+H178+H195+H211</f>
        <v>0</v>
      </c>
      <c r="I231" s="19">
        <f>I21+I39+I56+I74+I91+I108+I126+I141+I160+I178+I195+I211</f>
        <v>0</v>
      </c>
      <c r="J231" s="19">
        <f>J21+J39+J56+J74+J91+J108+J126+J141+J160+J178+J195+J211</f>
        <v>600.5999999999998</v>
      </c>
      <c r="K231" s="17"/>
      <c r="L231" s="19"/>
      <c r="M231" s="19"/>
    </row>
    <row r="232" spans="1:13" s="1" customFormat="1" x14ac:dyDescent="0.25">
      <c r="A232" s="29" t="s">
        <v>45</v>
      </c>
      <c r="B232" s="30" t="s">
        <v>46</v>
      </c>
      <c r="C232" s="31">
        <f t="shared" ref="C232:I232" si="98">C233+C234+C235</f>
        <v>2833111.3000000003</v>
      </c>
      <c r="D232" s="31">
        <f>D233+D234+D235</f>
        <v>2888688.5</v>
      </c>
      <c r="E232" s="31">
        <f t="shared" si="98"/>
        <v>721352</v>
      </c>
      <c r="F232" s="31">
        <f t="shared" si="98"/>
        <v>721352</v>
      </c>
      <c r="G232" s="31">
        <f>G233+G234+G235</f>
        <v>721793.1</v>
      </c>
      <c r="H232" s="31">
        <f t="shared" si="98"/>
        <v>723615.9</v>
      </c>
      <c r="I232" s="31">
        <f t="shared" si="98"/>
        <v>721927.5</v>
      </c>
      <c r="J232" s="31">
        <f>J233+J234+J235</f>
        <v>168417.7</v>
      </c>
      <c r="K232" s="32">
        <f>J232*100/E232</f>
        <v>23.347505794674444</v>
      </c>
      <c r="L232" s="13">
        <f>J232*100/D232</f>
        <v>5.8302478789249861</v>
      </c>
      <c r="M232" s="13">
        <f>J232*100/C232</f>
        <v>5.9446199660422794</v>
      </c>
    </row>
    <row r="233" spans="1:13" s="1" customFormat="1" ht="27.75" customHeight="1" x14ac:dyDescent="0.25">
      <c r="A233" s="33" t="s">
        <v>47</v>
      </c>
      <c r="B233" s="34" t="s">
        <v>48</v>
      </c>
      <c r="C233" s="22">
        <f>C23-39973.3</f>
        <v>2833111.3000000003</v>
      </c>
      <c r="D233" s="35">
        <f t="shared" si="94"/>
        <v>2888688.5</v>
      </c>
      <c r="E233" s="16">
        <f t="shared" si="95"/>
        <v>721352</v>
      </c>
      <c r="F233" s="22">
        <f>F23</f>
        <v>721352</v>
      </c>
      <c r="G233" s="22">
        <f>G23-9993.3</f>
        <v>721793.1</v>
      </c>
      <c r="H233" s="22">
        <f>H23-9993</f>
        <v>723615.9</v>
      </c>
      <c r="I233" s="22">
        <f>I23-19987</f>
        <v>721927.5</v>
      </c>
      <c r="J233" s="22">
        <f>J23</f>
        <v>173494.2</v>
      </c>
      <c r="K233" s="17">
        <f>J233*100/E233</f>
        <v>24.051253756834388</v>
      </c>
      <c r="L233" s="19">
        <f>J233*100/D233</f>
        <v>6.005985069002767</v>
      </c>
      <c r="M233" s="19">
        <f>J233*100/C233</f>
        <v>6.1238045960284015</v>
      </c>
    </row>
    <row r="234" spans="1:13" s="1" customFormat="1" x14ac:dyDescent="0.25">
      <c r="A234" s="33" t="s">
        <v>49</v>
      </c>
      <c r="B234" s="36" t="s">
        <v>50</v>
      </c>
      <c r="C234" s="19">
        <f>C24+C95+C181+C77</f>
        <v>0</v>
      </c>
      <c r="D234" s="35">
        <f>F234+G234+H234+I234</f>
        <v>0</v>
      </c>
      <c r="E234" s="16">
        <f t="shared" si="95"/>
        <v>0</v>
      </c>
      <c r="F234" s="19">
        <f>F24+F95+F163+F198+F214+F146+F77</f>
        <v>0</v>
      </c>
      <c r="G234" s="19">
        <f>G24+G95+G163+G198+G214+G146+G77</f>
        <v>0</v>
      </c>
      <c r="H234" s="19">
        <f>H24+H95+H163+H198+H214+H146+H77</f>
        <v>0</v>
      </c>
      <c r="I234" s="19">
        <f>I24+I95+I163+I198+I214+I146+I77</f>
        <v>0</v>
      </c>
      <c r="J234" s="19">
        <f>J24+J95+J163+J198+J214+J146+J77</f>
        <v>0</v>
      </c>
      <c r="K234" s="17"/>
      <c r="L234" s="19"/>
      <c r="M234" s="19"/>
    </row>
    <row r="235" spans="1:13" s="1" customFormat="1" ht="38.25" customHeight="1" x14ac:dyDescent="0.25">
      <c r="A235" s="33" t="s">
        <v>53</v>
      </c>
      <c r="B235" s="38" t="s">
        <v>54</v>
      </c>
      <c r="C235" s="19">
        <f>C26</f>
        <v>0</v>
      </c>
      <c r="D235" s="35">
        <f>F235+G235+H235+I235</f>
        <v>0</v>
      </c>
      <c r="E235" s="16">
        <f t="shared" si="95"/>
        <v>0</v>
      </c>
      <c r="F235" s="19">
        <f>F26</f>
        <v>0</v>
      </c>
      <c r="G235" s="19">
        <f>G26</f>
        <v>0</v>
      </c>
      <c r="H235" s="19">
        <f>H26</f>
        <v>0</v>
      </c>
      <c r="I235" s="19">
        <f>I26</f>
        <v>0</v>
      </c>
      <c r="J235" s="19">
        <f>J26</f>
        <v>-5076.5</v>
      </c>
      <c r="K235" s="17"/>
      <c r="L235" s="19"/>
      <c r="M235" s="19"/>
    </row>
    <row r="236" spans="1:13" s="1" customFormat="1" x14ac:dyDescent="0.25">
      <c r="A236" s="26"/>
      <c r="B236" s="40" t="s">
        <v>55</v>
      </c>
      <c r="C236" s="13">
        <f t="shared" ref="C236:J236" si="99">C232+C218</f>
        <v>3825139.8000000003</v>
      </c>
      <c r="D236" s="13">
        <f t="shared" si="99"/>
        <v>3880717</v>
      </c>
      <c r="E236" s="13">
        <f t="shared" si="99"/>
        <v>957582.89999999991</v>
      </c>
      <c r="F236" s="13">
        <f t="shared" si="99"/>
        <v>957582.89999999991</v>
      </c>
      <c r="G236" s="13">
        <f t="shared" si="99"/>
        <v>975883.9</v>
      </c>
      <c r="H236" s="13">
        <f t="shared" si="99"/>
        <v>953128.3</v>
      </c>
      <c r="I236" s="13">
        <f t="shared" si="99"/>
        <v>994121.89999999991</v>
      </c>
      <c r="J236" s="13">
        <f t="shared" si="99"/>
        <v>242643.60000000003</v>
      </c>
      <c r="K236" s="32">
        <f>J236*100/E236</f>
        <v>25.339174289766458</v>
      </c>
      <c r="L236" s="13">
        <f>J236*100/D236</f>
        <v>6.2525455991766483</v>
      </c>
      <c r="M236" s="13">
        <f>J236*100/C236</f>
        <v>6.3433916846647023</v>
      </c>
    </row>
  </sheetData>
  <mergeCells count="38">
    <mergeCell ref="A200:J200"/>
    <mergeCell ref="A201:M201"/>
    <mergeCell ref="A216:J216"/>
    <mergeCell ref="A217:M217"/>
    <mergeCell ref="A148:J148"/>
    <mergeCell ref="A149:M149"/>
    <mergeCell ref="A166:J166"/>
    <mergeCell ref="A167:M167"/>
    <mergeCell ref="A183:J183"/>
    <mergeCell ref="A184:M184"/>
    <mergeCell ref="A131:M131"/>
    <mergeCell ref="B44:J44"/>
    <mergeCell ref="A45:M45"/>
    <mergeCell ref="A62:J62"/>
    <mergeCell ref="A63:M63"/>
    <mergeCell ref="A79:J79"/>
    <mergeCell ref="A80:M80"/>
    <mergeCell ref="A97:J97"/>
    <mergeCell ref="A98:M98"/>
    <mergeCell ref="A113:J113"/>
    <mergeCell ref="A114:M114"/>
    <mergeCell ref="A130:J130"/>
    <mergeCell ref="A29:M29"/>
    <mergeCell ref="A1:M1"/>
    <mergeCell ref="A2:J2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A7:M7"/>
    <mergeCell ref="A28:J2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58"/>
  <sheetViews>
    <sheetView topLeftCell="A17" workbookViewId="0">
      <selection activeCell="J2" sqref="J1:J1048576"/>
    </sheetView>
  </sheetViews>
  <sheetFormatPr defaultRowHeight="15" x14ac:dyDescent="0.25"/>
  <cols>
    <col min="2" max="2" width="29.85546875" customWidth="1"/>
    <col min="3" max="3" width="14.28515625" customWidth="1"/>
    <col min="4" max="4" width="16" customWidth="1"/>
    <col min="5" max="5" width="13.28515625" customWidth="1"/>
    <col min="6" max="6" width="13.85546875" customWidth="1"/>
    <col min="7" max="7" width="17.28515625" customWidth="1"/>
    <col min="8" max="8" width="13.7109375" customWidth="1"/>
    <col min="9" max="9" width="16.140625" hidden="1" customWidth="1"/>
    <col min="10" max="10" width="3.28515625" hidden="1" customWidth="1"/>
    <col min="11" max="11" width="15" customWidth="1"/>
    <col min="12" max="12" width="16.140625" hidden="1" customWidth="1"/>
    <col min="13" max="13" width="0" hidden="1" customWidth="1"/>
    <col min="14" max="14" width="15.140625" customWidth="1"/>
    <col min="15" max="15" width="13" customWidth="1"/>
  </cols>
  <sheetData>
    <row r="1" spans="1:27" ht="15.6" customHeight="1" x14ac:dyDescent="0.25">
      <c r="A1" s="171" t="s">
        <v>71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</row>
    <row r="2" spans="1:27" ht="15.75" thickBot="1" x14ac:dyDescent="0.3">
      <c r="A2" s="58"/>
      <c r="B2" s="59"/>
      <c r="C2" s="60"/>
      <c r="D2" s="61"/>
      <c r="E2" s="62"/>
      <c r="F2" s="63"/>
      <c r="G2" s="63"/>
      <c r="H2" s="64"/>
      <c r="I2" s="64"/>
      <c r="J2" s="64"/>
      <c r="K2" s="65"/>
      <c r="L2" s="66"/>
      <c r="M2" s="65"/>
      <c r="N2" s="67"/>
      <c r="O2" s="68"/>
    </row>
    <row r="3" spans="1:27" ht="16.5" customHeight="1" x14ac:dyDescent="0.25">
      <c r="A3" s="172" t="s">
        <v>72</v>
      </c>
      <c r="B3" s="174" t="s">
        <v>73</v>
      </c>
      <c r="C3" s="176" t="s">
        <v>74</v>
      </c>
      <c r="D3" s="176"/>
      <c r="E3" s="176"/>
      <c r="F3" s="177" t="s">
        <v>75</v>
      </c>
      <c r="G3" s="177"/>
      <c r="H3" s="177"/>
      <c r="I3" s="178" t="s">
        <v>76</v>
      </c>
      <c r="J3" s="179"/>
      <c r="K3" s="179"/>
      <c r="L3" s="179"/>
      <c r="M3" s="179"/>
      <c r="N3" s="179"/>
      <c r="O3" s="180"/>
    </row>
    <row r="4" spans="1:27" ht="19.5" customHeight="1" x14ac:dyDescent="0.25">
      <c r="A4" s="173"/>
      <c r="B4" s="175"/>
      <c r="C4" s="181" t="s">
        <v>77</v>
      </c>
      <c r="D4" s="181" t="s">
        <v>78</v>
      </c>
      <c r="E4" s="183" t="s">
        <v>79</v>
      </c>
      <c r="F4" s="181" t="s">
        <v>77</v>
      </c>
      <c r="G4" s="181" t="s">
        <v>78</v>
      </c>
      <c r="H4" s="186" t="s">
        <v>79</v>
      </c>
      <c r="I4" s="188" t="s">
        <v>80</v>
      </c>
      <c r="J4" s="188" t="s">
        <v>81</v>
      </c>
      <c r="K4" s="195" t="s">
        <v>77</v>
      </c>
      <c r="L4" s="188" t="s">
        <v>82</v>
      </c>
      <c r="M4" s="188" t="s">
        <v>81</v>
      </c>
      <c r="N4" s="189" t="s">
        <v>83</v>
      </c>
      <c r="O4" s="190" t="s">
        <v>79</v>
      </c>
    </row>
    <row r="5" spans="1:27" ht="29.25" customHeight="1" x14ac:dyDescent="0.25">
      <c r="A5" s="173"/>
      <c r="B5" s="175"/>
      <c r="C5" s="182"/>
      <c r="D5" s="181"/>
      <c r="E5" s="184"/>
      <c r="F5" s="182"/>
      <c r="G5" s="181"/>
      <c r="H5" s="187"/>
      <c r="I5" s="188"/>
      <c r="J5" s="188"/>
      <c r="K5" s="196"/>
      <c r="L5" s="188"/>
      <c r="M5" s="188"/>
      <c r="N5" s="189"/>
      <c r="O5" s="191"/>
    </row>
    <row r="6" spans="1:27" ht="13.15" customHeight="1" x14ac:dyDescent="0.25">
      <c r="A6" s="173"/>
      <c r="B6" s="192" t="s">
        <v>84</v>
      </c>
      <c r="C6" s="192"/>
      <c r="D6" s="192"/>
      <c r="E6" s="192"/>
      <c r="F6" s="192"/>
      <c r="G6" s="192"/>
      <c r="H6" s="192"/>
      <c r="I6" s="192"/>
      <c r="J6" s="192"/>
      <c r="K6" s="192"/>
      <c r="L6" s="192"/>
      <c r="M6" s="192"/>
      <c r="N6" s="192"/>
      <c r="O6" s="192"/>
    </row>
    <row r="7" spans="1:27" ht="13.15" customHeight="1" x14ac:dyDescent="0.25">
      <c r="A7" s="173"/>
      <c r="B7" s="192"/>
      <c r="C7" s="192"/>
      <c r="D7" s="192"/>
      <c r="E7" s="192"/>
      <c r="F7" s="192"/>
      <c r="G7" s="192"/>
      <c r="H7" s="192"/>
      <c r="I7" s="192"/>
      <c r="J7" s="192"/>
      <c r="K7" s="192"/>
      <c r="L7" s="192"/>
      <c r="M7" s="192"/>
      <c r="N7" s="192"/>
      <c r="O7" s="192"/>
    </row>
    <row r="8" spans="1:27" ht="13.15" customHeight="1" x14ac:dyDescent="0.25">
      <c r="A8" s="173"/>
      <c r="B8" s="192"/>
      <c r="C8" s="192"/>
      <c r="D8" s="192"/>
      <c r="E8" s="192"/>
      <c r="F8" s="192"/>
      <c r="G8" s="192"/>
      <c r="H8" s="192"/>
      <c r="I8" s="192"/>
      <c r="J8" s="192"/>
      <c r="K8" s="192"/>
      <c r="L8" s="192"/>
      <c r="M8" s="192"/>
      <c r="N8" s="192"/>
      <c r="O8" s="192"/>
    </row>
    <row r="9" spans="1:27" ht="13.15" customHeight="1" x14ac:dyDescent="0.25">
      <c r="A9" s="69"/>
      <c r="B9" s="70"/>
      <c r="C9" s="70"/>
      <c r="D9" s="70"/>
      <c r="E9" s="70"/>
      <c r="F9" s="70"/>
      <c r="G9" s="70"/>
      <c r="H9" s="70"/>
      <c r="I9" s="70"/>
      <c r="J9" s="70"/>
      <c r="K9" s="70"/>
      <c r="L9" s="71"/>
      <c r="M9" s="70"/>
      <c r="N9" s="70"/>
      <c r="O9" s="72"/>
    </row>
    <row r="10" spans="1:27" ht="39.75" customHeight="1" x14ac:dyDescent="0.25">
      <c r="A10" s="73" t="s">
        <v>85</v>
      </c>
      <c r="B10" s="74" t="s">
        <v>86</v>
      </c>
      <c r="C10" s="75">
        <f>SUM(C11:C18)</f>
        <v>402673.19999999995</v>
      </c>
      <c r="D10" s="75">
        <f>SUM(D11:D18)</f>
        <v>24811.700000000004</v>
      </c>
      <c r="E10" s="75">
        <f>D10/C10*100</f>
        <v>6.1617460511402316</v>
      </c>
      <c r="F10" s="75">
        <f>F11+F12+F13+F14+F15+F17+F18+F16</f>
        <v>201152.40000000002</v>
      </c>
      <c r="G10" s="75">
        <f>SUM(G11:G18)</f>
        <v>10157.5</v>
      </c>
      <c r="H10" s="76">
        <f>G10/F10*100</f>
        <v>5.0496538942612661</v>
      </c>
      <c r="I10" s="75">
        <f t="shared" ref="I10:N10" si="0">SUM(I11:I18)</f>
        <v>603825.60000000009</v>
      </c>
      <c r="J10" s="75">
        <f>SUM(J11:J18)</f>
        <v>19462.099999999999</v>
      </c>
      <c r="K10" s="75">
        <f>SUM(K11:K18)</f>
        <v>584363.5</v>
      </c>
      <c r="L10" s="75">
        <f t="shared" si="0"/>
        <v>34969.200000000004</v>
      </c>
      <c r="M10" s="75">
        <f t="shared" si="0"/>
        <v>0</v>
      </c>
      <c r="N10" s="75">
        <f t="shared" si="0"/>
        <v>34969.200000000004</v>
      </c>
      <c r="O10" s="77">
        <f>N10/K10*100</f>
        <v>5.9841519875899172</v>
      </c>
    </row>
    <row r="11" spans="1:27" ht="36.75" customHeight="1" x14ac:dyDescent="0.25">
      <c r="A11" s="78" t="s">
        <v>87</v>
      </c>
      <c r="B11" s="79" t="s">
        <v>88</v>
      </c>
      <c r="C11" s="80">
        <v>4678.7</v>
      </c>
      <c r="D11" s="80">
        <v>475.7</v>
      </c>
      <c r="E11" s="81">
        <f>D11/C11*100</f>
        <v>10.167354179579798</v>
      </c>
      <c r="F11" s="82">
        <v>45647.3</v>
      </c>
      <c r="G11" s="82">
        <v>2069.4</v>
      </c>
      <c r="H11" s="83">
        <f>G11/F11*100</f>
        <v>4.5334554289081712</v>
      </c>
      <c r="I11" s="84">
        <f>C11+F11</f>
        <v>50326</v>
      </c>
      <c r="J11" s="85"/>
      <c r="K11" s="86">
        <f>I11-J11</f>
        <v>50326</v>
      </c>
      <c r="L11" s="84">
        <f>D11+G11</f>
        <v>2545.1</v>
      </c>
      <c r="M11" s="85"/>
      <c r="N11" s="86">
        <f>L11-M11</f>
        <v>2545.1</v>
      </c>
      <c r="O11" s="87">
        <f t="shared" ref="O11:O115" si="1">N11/K11*100</f>
        <v>5.0572268807375904</v>
      </c>
      <c r="P11" s="88"/>
    </row>
    <row r="12" spans="1:27" ht="59.25" customHeight="1" x14ac:dyDescent="0.25">
      <c r="A12" s="78" t="s">
        <v>89</v>
      </c>
      <c r="B12" s="79" t="s">
        <v>90</v>
      </c>
      <c r="C12" s="80">
        <v>8473.4</v>
      </c>
      <c r="D12" s="80">
        <v>777</v>
      </c>
      <c r="E12" s="81">
        <f t="shared" ref="E12:E20" si="2">D12/C12*100</f>
        <v>9.1698727783416345</v>
      </c>
      <c r="F12" s="82">
        <v>0</v>
      </c>
      <c r="G12" s="82"/>
      <c r="H12" s="83">
        <v>0</v>
      </c>
      <c r="I12" s="84">
        <f t="shared" ref="I12:I86" si="3">C12+F12</f>
        <v>8473.4</v>
      </c>
      <c r="J12" s="85"/>
      <c r="K12" s="86">
        <f t="shared" ref="K12" si="4">I12-J12</f>
        <v>8473.4</v>
      </c>
      <c r="L12" s="84">
        <f t="shared" ref="L12:L86" si="5">D12+G12</f>
        <v>777</v>
      </c>
      <c r="M12" s="85"/>
      <c r="N12" s="86">
        <f t="shared" ref="N12:N86" si="6">L12-M12</f>
        <v>777</v>
      </c>
      <c r="O12" s="87">
        <f t="shared" si="1"/>
        <v>9.1698727783416345</v>
      </c>
      <c r="P12" s="88"/>
    </row>
    <row r="13" spans="1:27" ht="42.75" customHeight="1" x14ac:dyDescent="0.25">
      <c r="A13" s="78" t="s">
        <v>91</v>
      </c>
      <c r="B13" s="79" t="s">
        <v>92</v>
      </c>
      <c r="C13" s="80">
        <v>171791.4</v>
      </c>
      <c r="D13" s="80">
        <v>16530.400000000001</v>
      </c>
      <c r="E13" s="81">
        <f t="shared" si="2"/>
        <v>9.6223675923241796</v>
      </c>
      <c r="F13" s="82">
        <v>125825.1</v>
      </c>
      <c r="G13" s="82">
        <v>7693.7</v>
      </c>
      <c r="H13" s="83">
        <f>G13/F13*100</f>
        <v>6.1145987565279096</v>
      </c>
      <c r="I13" s="84">
        <f t="shared" si="3"/>
        <v>297616.5</v>
      </c>
      <c r="J13" s="85">
        <v>6855.4</v>
      </c>
      <c r="K13" s="86">
        <f>I13-J13</f>
        <v>290761.09999999998</v>
      </c>
      <c r="L13" s="84">
        <f>D13+G13</f>
        <v>24224.100000000002</v>
      </c>
      <c r="M13" s="85"/>
      <c r="N13" s="86">
        <f>L13-M13</f>
        <v>24224.100000000002</v>
      </c>
      <c r="O13" s="87">
        <f t="shared" si="1"/>
        <v>8.3312726496082199</v>
      </c>
      <c r="P13" s="88"/>
    </row>
    <row r="14" spans="1:27" ht="24" customHeight="1" x14ac:dyDescent="0.25">
      <c r="A14" s="78" t="s">
        <v>93</v>
      </c>
      <c r="B14" s="79" t="s">
        <v>94</v>
      </c>
      <c r="C14" s="80">
        <v>7.4</v>
      </c>
      <c r="D14" s="80"/>
      <c r="E14" s="81">
        <f t="shared" si="2"/>
        <v>0</v>
      </c>
      <c r="F14" s="82">
        <v>0</v>
      </c>
      <c r="G14" s="82"/>
      <c r="H14" s="83">
        <v>0</v>
      </c>
      <c r="I14" s="84">
        <f t="shared" si="3"/>
        <v>7.4</v>
      </c>
      <c r="J14" s="85"/>
      <c r="K14" s="86">
        <f t="shared" ref="K14:K18" si="7">I14-J14</f>
        <v>7.4</v>
      </c>
      <c r="L14" s="84">
        <f t="shared" si="5"/>
        <v>0</v>
      </c>
      <c r="M14" s="85"/>
      <c r="N14" s="86">
        <f t="shared" si="6"/>
        <v>0</v>
      </c>
      <c r="O14" s="87">
        <f t="shared" si="1"/>
        <v>0</v>
      </c>
      <c r="P14" s="88"/>
    </row>
    <row r="15" spans="1:27" ht="34.5" customHeight="1" x14ac:dyDescent="0.25">
      <c r="A15" s="78" t="s">
        <v>95</v>
      </c>
      <c r="B15" s="79" t="s">
        <v>96</v>
      </c>
      <c r="C15" s="80">
        <v>34064</v>
      </c>
      <c r="D15" s="80">
        <v>3683.2</v>
      </c>
      <c r="E15" s="81">
        <f t="shared" si="2"/>
        <v>10.812588069516204</v>
      </c>
      <c r="F15" s="82">
        <v>0</v>
      </c>
      <c r="G15" s="82"/>
      <c r="H15" s="83">
        <v>0</v>
      </c>
      <c r="I15" s="84">
        <f t="shared" si="3"/>
        <v>34064</v>
      </c>
      <c r="J15" s="85"/>
      <c r="K15" s="86">
        <f>I15-J15</f>
        <v>34064</v>
      </c>
      <c r="L15" s="84">
        <f t="shared" si="5"/>
        <v>3683.2</v>
      </c>
      <c r="M15" s="85"/>
      <c r="N15" s="86">
        <f t="shared" si="6"/>
        <v>3683.2</v>
      </c>
      <c r="O15" s="87">
        <f t="shared" si="1"/>
        <v>10.812588069516204</v>
      </c>
      <c r="P15" s="88"/>
    </row>
    <row r="16" spans="1:27" ht="30" hidden="1" x14ac:dyDescent="0.25">
      <c r="A16" s="78" t="s">
        <v>97</v>
      </c>
      <c r="B16" s="79" t="s">
        <v>98</v>
      </c>
      <c r="C16" s="80"/>
      <c r="D16" s="80"/>
      <c r="E16" s="81"/>
      <c r="F16" s="82"/>
      <c r="G16" s="82"/>
      <c r="H16" s="83" t="e">
        <f>G16/F16*100</f>
        <v>#DIV/0!</v>
      </c>
      <c r="I16" s="84">
        <f t="shared" si="3"/>
        <v>0</v>
      </c>
      <c r="J16" s="85"/>
      <c r="K16" s="86">
        <f t="shared" si="7"/>
        <v>0</v>
      </c>
      <c r="L16" s="84">
        <f t="shared" si="5"/>
        <v>0</v>
      </c>
      <c r="M16" s="85"/>
      <c r="N16" s="86">
        <f t="shared" si="6"/>
        <v>0</v>
      </c>
      <c r="O16" s="87" t="e">
        <f t="shared" si="1"/>
        <v>#DIV/0!</v>
      </c>
      <c r="P16" s="88"/>
      <c r="AA16" t="s">
        <v>99</v>
      </c>
    </row>
    <row r="17" spans="1:22" ht="25.5" customHeight="1" x14ac:dyDescent="0.25">
      <c r="A17" s="89" t="s">
        <v>100</v>
      </c>
      <c r="B17" s="79" t="s">
        <v>101</v>
      </c>
      <c r="C17" s="80">
        <v>14056.8</v>
      </c>
      <c r="D17" s="80">
        <v>0</v>
      </c>
      <c r="E17" s="81">
        <f t="shared" si="2"/>
        <v>0</v>
      </c>
      <c r="F17" s="82">
        <v>950</v>
      </c>
      <c r="G17" s="82"/>
      <c r="H17" s="83">
        <f>G17/F17*100</f>
        <v>0</v>
      </c>
      <c r="I17" s="84">
        <f t="shared" si="3"/>
        <v>15006.8</v>
      </c>
      <c r="J17" s="85"/>
      <c r="K17" s="86">
        <f t="shared" si="7"/>
        <v>15006.8</v>
      </c>
      <c r="L17" s="84">
        <f t="shared" si="5"/>
        <v>0</v>
      </c>
      <c r="M17" s="85"/>
      <c r="N17" s="86">
        <f t="shared" si="6"/>
        <v>0</v>
      </c>
      <c r="O17" s="87">
        <f t="shared" si="1"/>
        <v>0</v>
      </c>
      <c r="P17" s="88"/>
    </row>
    <row r="18" spans="1:22" ht="42.75" customHeight="1" x14ac:dyDescent="0.25">
      <c r="A18" s="78" t="s">
        <v>102</v>
      </c>
      <c r="B18" s="79" t="s">
        <v>103</v>
      </c>
      <c r="C18" s="80">
        <v>169601.5</v>
      </c>
      <c r="D18" s="80">
        <v>3345.4</v>
      </c>
      <c r="E18" s="81">
        <f t="shared" si="2"/>
        <v>1.972506139391456</v>
      </c>
      <c r="F18" s="82">
        <v>28730</v>
      </c>
      <c r="G18" s="82">
        <v>394.4</v>
      </c>
      <c r="H18" s="83">
        <f>G18/F18*100</f>
        <v>1.3727810650887573</v>
      </c>
      <c r="I18" s="84">
        <f t="shared" si="3"/>
        <v>198331.5</v>
      </c>
      <c r="J18" s="85">
        <v>12606.7</v>
      </c>
      <c r="K18" s="86">
        <f t="shared" si="7"/>
        <v>185724.79999999999</v>
      </c>
      <c r="L18" s="84">
        <f t="shared" si="5"/>
        <v>3739.8</v>
      </c>
      <c r="M18" s="90"/>
      <c r="N18" s="86">
        <f t="shared" si="6"/>
        <v>3739.8</v>
      </c>
      <c r="O18" s="87">
        <f t="shared" si="1"/>
        <v>2.0136244594152211</v>
      </c>
      <c r="P18" s="88"/>
    </row>
    <row r="19" spans="1:22" ht="26.25" customHeight="1" x14ac:dyDescent="0.25">
      <c r="A19" s="73" t="s">
        <v>104</v>
      </c>
      <c r="B19" s="74" t="s">
        <v>105</v>
      </c>
      <c r="C19" s="75">
        <f t="shared" ref="C19:N19" si="8">C20</f>
        <v>4025.6</v>
      </c>
      <c r="D19" s="75">
        <f t="shared" si="8"/>
        <v>11.6</v>
      </c>
      <c r="E19" s="75">
        <f t="shared" si="8"/>
        <v>0.28815580286168524</v>
      </c>
      <c r="F19" s="75">
        <f t="shared" si="8"/>
        <v>4025.6</v>
      </c>
      <c r="G19" s="75">
        <f t="shared" si="8"/>
        <v>0</v>
      </c>
      <c r="H19" s="91">
        <f t="shared" si="8"/>
        <v>0</v>
      </c>
      <c r="I19" s="75">
        <f>I20</f>
        <v>8051.2</v>
      </c>
      <c r="J19" s="75">
        <f>J20</f>
        <v>4025.6</v>
      </c>
      <c r="K19" s="75">
        <f>K20</f>
        <v>4025.6</v>
      </c>
      <c r="L19" s="75">
        <f t="shared" si="8"/>
        <v>11.6</v>
      </c>
      <c r="M19" s="75">
        <f>M20</f>
        <v>11.6</v>
      </c>
      <c r="N19" s="75">
        <f t="shared" si="8"/>
        <v>0</v>
      </c>
      <c r="O19" s="92">
        <f t="shared" si="1"/>
        <v>0</v>
      </c>
      <c r="P19" s="88"/>
      <c r="V19" t="s">
        <v>2</v>
      </c>
    </row>
    <row r="20" spans="1:22" ht="27.75" customHeight="1" x14ac:dyDescent="0.25">
      <c r="A20" s="78" t="s">
        <v>106</v>
      </c>
      <c r="B20" s="79" t="s">
        <v>107</v>
      </c>
      <c r="C20" s="80">
        <v>4025.6</v>
      </c>
      <c r="D20" s="80">
        <v>11.6</v>
      </c>
      <c r="E20" s="81">
        <f t="shared" si="2"/>
        <v>0.28815580286168524</v>
      </c>
      <c r="F20" s="82">
        <v>4025.6</v>
      </c>
      <c r="G20" s="82"/>
      <c r="H20" s="83">
        <f t="shared" ref="H20:H28" si="9">G20/F20*100</f>
        <v>0</v>
      </c>
      <c r="I20" s="84">
        <f t="shared" si="3"/>
        <v>8051.2</v>
      </c>
      <c r="J20" s="85">
        <v>4025.6</v>
      </c>
      <c r="K20" s="86">
        <f>I20-J20</f>
        <v>4025.6</v>
      </c>
      <c r="L20" s="84">
        <f t="shared" si="5"/>
        <v>11.6</v>
      </c>
      <c r="M20" s="85">
        <v>11.6</v>
      </c>
      <c r="N20" s="86">
        <f t="shared" si="6"/>
        <v>0</v>
      </c>
      <c r="O20" s="87">
        <f t="shared" si="1"/>
        <v>0</v>
      </c>
      <c r="P20" s="88"/>
    </row>
    <row r="21" spans="1:22" ht="28.9" customHeight="1" x14ac:dyDescent="0.25">
      <c r="A21" s="73" t="s">
        <v>108</v>
      </c>
      <c r="B21" s="93" t="s">
        <v>109</v>
      </c>
      <c r="C21" s="75">
        <f>C23+C25+C22</f>
        <v>23527.5</v>
      </c>
      <c r="D21" s="75">
        <f>D23+D25+D22</f>
        <v>791.5</v>
      </c>
      <c r="E21" s="94">
        <f>D21/C21*100</f>
        <v>3.3641483370523853</v>
      </c>
      <c r="F21" s="94">
        <f>F23+F25+F22+F24</f>
        <v>4878.8</v>
      </c>
      <c r="G21" s="94">
        <f>G23+G25+G22</f>
        <v>0</v>
      </c>
      <c r="H21" s="94">
        <f t="shared" si="9"/>
        <v>0</v>
      </c>
      <c r="I21" s="94">
        <f t="shared" ref="I21:N21" si="10">SUM(I22:I25)</f>
        <v>28406.300000000003</v>
      </c>
      <c r="J21" s="94">
        <f t="shared" si="10"/>
        <v>2403.6000000000004</v>
      </c>
      <c r="K21" s="94">
        <f t="shared" si="10"/>
        <v>26002.7</v>
      </c>
      <c r="L21" s="94">
        <f t="shared" si="10"/>
        <v>791.5</v>
      </c>
      <c r="M21" s="94">
        <f t="shared" si="10"/>
        <v>0</v>
      </c>
      <c r="N21" s="94">
        <f t="shared" si="10"/>
        <v>791.5</v>
      </c>
      <c r="O21" s="95">
        <f>N21/K21*100</f>
        <v>3.0439146703996123</v>
      </c>
      <c r="P21" s="88"/>
    </row>
    <row r="22" spans="1:22" x14ac:dyDescent="0.25">
      <c r="A22" s="89" t="s">
        <v>110</v>
      </c>
      <c r="B22" s="79" t="s">
        <v>111</v>
      </c>
      <c r="C22" s="80">
        <v>6168.6</v>
      </c>
      <c r="D22" s="80">
        <v>690</v>
      </c>
      <c r="E22" s="81">
        <f t="shared" ref="E22:E128" si="11">D22/C22*100</f>
        <v>11.185682326621924</v>
      </c>
      <c r="F22" s="82">
        <v>881.2</v>
      </c>
      <c r="G22" s="82"/>
      <c r="H22" s="83">
        <f t="shared" si="9"/>
        <v>0</v>
      </c>
      <c r="I22" s="84">
        <f t="shared" si="3"/>
        <v>7049.8</v>
      </c>
      <c r="J22" s="85">
        <v>881.2</v>
      </c>
      <c r="K22" s="86">
        <f>I22-J22</f>
        <v>6168.6</v>
      </c>
      <c r="L22" s="84">
        <f t="shared" si="5"/>
        <v>690</v>
      </c>
      <c r="M22" s="85"/>
      <c r="N22" s="86">
        <f t="shared" si="6"/>
        <v>690</v>
      </c>
      <c r="O22" s="87">
        <f>N22/K22*100</f>
        <v>11.185682326621924</v>
      </c>
      <c r="P22" s="88"/>
    </row>
    <row r="23" spans="1:22" ht="33.75" customHeight="1" x14ac:dyDescent="0.25">
      <c r="A23" s="96" t="s">
        <v>112</v>
      </c>
      <c r="B23" s="79" t="s">
        <v>113</v>
      </c>
      <c r="C23" s="80">
        <v>17044.900000000001</v>
      </c>
      <c r="D23" s="80">
        <v>101.5</v>
      </c>
      <c r="E23" s="81">
        <f t="shared" si="11"/>
        <v>0.59548603981249515</v>
      </c>
      <c r="F23" s="82">
        <v>3461.9</v>
      </c>
      <c r="G23" s="82"/>
      <c r="H23" s="83">
        <f t="shared" si="9"/>
        <v>0</v>
      </c>
      <c r="I23" s="84">
        <f>C23+F23</f>
        <v>20506.800000000003</v>
      </c>
      <c r="J23" s="85">
        <v>1275.9000000000001</v>
      </c>
      <c r="K23" s="86">
        <f>I23-J23</f>
        <v>19230.900000000001</v>
      </c>
      <c r="L23" s="84">
        <f t="shared" si="5"/>
        <v>101.5</v>
      </c>
      <c r="M23" s="85"/>
      <c r="N23" s="86">
        <f t="shared" si="6"/>
        <v>101.5</v>
      </c>
      <c r="O23" s="87">
        <f t="shared" ref="O23:O25" si="12">N23/K23*100</f>
        <v>0.52779641098440522</v>
      </c>
      <c r="P23" s="88"/>
    </row>
    <row r="24" spans="1:22" ht="34.5" customHeight="1" x14ac:dyDescent="0.25">
      <c r="A24" s="96" t="s">
        <v>114</v>
      </c>
      <c r="B24" s="79" t="s">
        <v>115</v>
      </c>
      <c r="C24" s="80"/>
      <c r="D24" s="80"/>
      <c r="E24" s="81"/>
      <c r="F24" s="82">
        <v>235</v>
      </c>
      <c r="G24" s="82"/>
      <c r="H24" s="83">
        <f t="shared" si="9"/>
        <v>0</v>
      </c>
      <c r="I24" s="84">
        <f>C24+F24</f>
        <v>235</v>
      </c>
      <c r="J24" s="85"/>
      <c r="K24" s="86">
        <f>I24-J24</f>
        <v>235</v>
      </c>
      <c r="L24" s="84">
        <f t="shared" si="5"/>
        <v>0</v>
      </c>
      <c r="M24" s="85"/>
      <c r="N24" s="86">
        <f t="shared" si="6"/>
        <v>0</v>
      </c>
      <c r="O24" s="87">
        <f t="shared" si="12"/>
        <v>0</v>
      </c>
      <c r="P24" s="88"/>
    </row>
    <row r="25" spans="1:22" ht="66" customHeight="1" x14ac:dyDescent="0.25">
      <c r="A25" s="89" t="s">
        <v>116</v>
      </c>
      <c r="B25" s="79" t="s">
        <v>117</v>
      </c>
      <c r="C25" s="80">
        <v>314</v>
      </c>
      <c r="D25" s="80"/>
      <c r="E25" s="81">
        <f t="shared" si="11"/>
        <v>0</v>
      </c>
      <c r="F25" s="82">
        <v>300.7</v>
      </c>
      <c r="G25" s="82"/>
      <c r="H25" s="83">
        <f t="shared" si="9"/>
        <v>0</v>
      </c>
      <c r="I25" s="84">
        <f t="shared" si="3"/>
        <v>614.70000000000005</v>
      </c>
      <c r="J25" s="85">
        <v>246.5</v>
      </c>
      <c r="K25" s="86">
        <f>I25-J25</f>
        <v>368.20000000000005</v>
      </c>
      <c r="L25" s="84">
        <f t="shared" si="5"/>
        <v>0</v>
      </c>
      <c r="M25" s="85"/>
      <c r="N25" s="86">
        <f t="shared" si="6"/>
        <v>0</v>
      </c>
      <c r="O25" s="87">
        <f t="shared" si="12"/>
        <v>0</v>
      </c>
      <c r="P25" s="88"/>
    </row>
    <row r="26" spans="1:22" ht="28.5" customHeight="1" x14ac:dyDescent="0.25">
      <c r="A26" s="73" t="s">
        <v>118</v>
      </c>
      <c r="B26" s="74" t="s">
        <v>119</v>
      </c>
      <c r="C26" s="75">
        <f>SUM(C27:C57)</f>
        <v>138968.6</v>
      </c>
      <c r="D26" s="75">
        <f>SUM(D27:D57)</f>
        <v>102.9</v>
      </c>
      <c r="E26" s="75">
        <f>D26/C26*100</f>
        <v>7.4045503804456542E-2</v>
      </c>
      <c r="F26" s="75">
        <f>SUM(F27:F57)</f>
        <v>88967.500000000015</v>
      </c>
      <c r="G26" s="75">
        <f>SUM(G27:G57)</f>
        <v>322.3</v>
      </c>
      <c r="H26" s="76">
        <f t="shared" si="9"/>
        <v>0.36226712001573602</v>
      </c>
      <c r="I26" s="75">
        <f t="shared" ref="I26:N26" si="13">SUM(I27:I57)</f>
        <v>227936.09999999998</v>
      </c>
      <c r="J26" s="75">
        <f t="shared" si="13"/>
        <v>26059.3</v>
      </c>
      <c r="K26" s="75">
        <f t="shared" si="13"/>
        <v>201876.79999999996</v>
      </c>
      <c r="L26" s="75">
        <f t="shared" si="13"/>
        <v>425.2</v>
      </c>
      <c r="M26" s="75">
        <f t="shared" si="13"/>
        <v>0</v>
      </c>
      <c r="N26" s="75">
        <f t="shared" si="13"/>
        <v>425.2</v>
      </c>
      <c r="O26" s="77">
        <f t="shared" si="1"/>
        <v>0.21062350899162266</v>
      </c>
      <c r="P26" s="88"/>
    </row>
    <row r="27" spans="1:22" ht="86.25" customHeight="1" x14ac:dyDescent="0.25">
      <c r="A27" s="89" t="s">
        <v>120</v>
      </c>
      <c r="B27" s="97" t="s">
        <v>121</v>
      </c>
      <c r="C27" s="80">
        <v>11048.4</v>
      </c>
      <c r="D27" s="80">
        <v>32</v>
      </c>
      <c r="E27" s="81">
        <f t="shared" si="11"/>
        <v>0.28963469823684879</v>
      </c>
      <c r="F27" s="80">
        <v>4450.7</v>
      </c>
      <c r="G27" s="82"/>
      <c r="H27" s="83">
        <f t="shared" si="9"/>
        <v>0</v>
      </c>
      <c r="I27" s="84">
        <f t="shared" si="3"/>
        <v>15499.099999999999</v>
      </c>
      <c r="J27" s="85">
        <v>4450.7</v>
      </c>
      <c r="K27" s="86">
        <f>I27-J27</f>
        <v>11048.399999999998</v>
      </c>
      <c r="L27" s="84">
        <f t="shared" si="5"/>
        <v>32</v>
      </c>
      <c r="M27" s="85"/>
      <c r="N27" s="86">
        <f t="shared" si="6"/>
        <v>32</v>
      </c>
      <c r="O27" s="87">
        <f t="shared" si="1"/>
        <v>0.28963469823684884</v>
      </c>
      <c r="P27" s="88"/>
    </row>
    <row r="28" spans="1:22" ht="33.75" customHeight="1" x14ac:dyDescent="0.25">
      <c r="A28" s="78" t="s">
        <v>122</v>
      </c>
      <c r="B28" s="79" t="s">
        <v>123</v>
      </c>
      <c r="C28" s="80">
        <v>33732</v>
      </c>
      <c r="D28" s="80"/>
      <c r="E28" s="81">
        <f t="shared" si="11"/>
        <v>0</v>
      </c>
      <c r="F28" s="82"/>
      <c r="G28" s="82"/>
      <c r="H28" s="83" t="e">
        <f t="shared" si="9"/>
        <v>#DIV/0!</v>
      </c>
      <c r="I28" s="84">
        <f t="shared" si="3"/>
        <v>33732</v>
      </c>
      <c r="J28" s="85"/>
      <c r="K28" s="86">
        <f>I28-J28</f>
        <v>33732</v>
      </c>
      <c r="L28" s="84">
        <f t="shared" si="5"/>
        <v>0</v>
      </c>
      <c r="M28" s="85"/>
      <c r="N28" s="86">
        <f t="shared" si="6"/>
        <v>0</v>
      </c>
      <c r="O28" s="87">
        <f t="shared" si="1"/>
        <v>0</v>
      </c>
      <c r="P28" s="88"/>
    </row>
    <row r="29" spans="1:22" ht="36.75" customHeight="1" x14ac:dyDescent="0.25">
      <c r="A29" s="78" t="s">
        <v>124</v>
      </c>
      <c r="B29" s="79" t="s">
        <v>125</v>
      </c>
      <c r="C29" s="80">
        <v>7000</v>
      </c>
      <c r="D29" s="80"/>
      <c r="E29" s="81">
        <f t="shared" si="11"/>
        <v>0</v>
      </c>
      <c r="F29" s="82">
        <v>0</v>
      </c>
      <c r="G29" s="82"/>
      <c r="H29" s="83">
        <v>0</v>
      </c>
      <c r="I29" s="84">
        <f t="shared" si="3"/>
        <v>7000</v>
      </c>
      <c r="J29" s="85"/>
      <c r="K29" s="86">
        <f>I29-J29</f>
        <v>7000</v>
      </c>
      <c r="L29" s="84">
        <f t="shared" si="5"/>
        <v>0</v>
      </c>
      <c r="M29" s="85"/>
      <c r="N29" s="86">
        <f t="shared" si="6"/>
        <v>0</v>
      </c>
      <c r="O29" s="87">
        <f t="shared" si="1"/>
        <v>0</v>
      </c>
      <c r="P29" s="88"/>
    </row>
    <row r="30" spans="1:22" ht="48" customHeight="1" x14ac:dyDescent="0.25">
      <c r="A30" s="78" t="s">
        <v>124</v>
      </c>
      <c r="B30" s="79" t="s">
        <v>126</v>
      </c>
      <c r="C30" s="80">
        <v>21755</v>
      </c>
      <c r="D30" s="80"/>
      <c r="E30" s="81">
        <f t="shared" si="11"/>
        <v>0</v>
      </c>
      <c r="F30" s="82">
        <v>15877</v>
      </c>
      <c r="G30" s="82"/>
      <c r="H30" s="83">
        <f>G30/F30*100</f>
        <v>0</v>
      </c>
      <c r="I30" s="84">
        <f t="shared" si="3"/>
        <v>37632</v>
      </c>
      <c r="J30" s="85">
        <v>3500</v>
      </c>
      <c r="K30" s="86">
        <f>I30-J30</f>
        <v>34132</v>
      </c>
      <c r="L30" s="84">
        <f t="shared" si="5"/>
        <v>0</v>
      </c>
      <c r="M30" s="85"/>
      <c r="N30" s="86">
        <f t="shared" si="6"/>
        <v>0</v>
      </c>
      <c r="O30" s="87">
        <f t="shared" si="1"/>
        <v>0</v>
      </c>
      <c r="P30" s="88"/>
    </row>
    <row r="31" spans="1:22" ht="24.75" customHeight="1" x14ac:dyDescent="0.25">
      <c r="A31" s="78" t="s">
        <v>124</v>
      </c>
      <c r="B31" s="79" t="s">
        <v>127</v>
      </c>
      <c r="C31" s="80">
        <v>22360</v>
      </c>
      <c r="D31" s="80"/>
      <c r="E31" s="81">
        <f t="shared" si="11"/>
        <v>0</v>
      </c>
      <c r="F31" s="82">
        <v>0</v>
      </c>
      <c r="G31" s="82"/>
      <c r="H31" s="83">
        <v>0</v>
      </c>
      <c r="I31" s="84">
        <f t="shared" si="3"/>
        <v>22360</v>
      </c>
      <c r="J31" s="85"/>
      <c r="K31" s="86">
        <f>I31-J31</f>
        <v>22360</v>
      </c>
      <c r="L31" s="84">
        <f t="shared" si="5"/>
        <v>0</v>
      </c>
      <c r="M31" s="85"/>
      <c r="N31" s="86">
        <f t="shared" si="6"/>
        <v>0</v>
      </c>
      <c r="O31" s="87">
        <f t="shared" si="1"/>
        <v>0</v>
      </c>
      <c r="P31" s="88"/>
    </row>
    <row r="32" spans="1:22" ht="75" hidden="1" x14ac:dyDescent="0.25">
      <c r="A32" s="78" t="s">
        <v>128</v>
      </c>
      <c r="B32" s="98" t="s">
        <v>129</v>
      </c>
      <c r="C32" s="80"/>
      <c r="D32" s="80"/>
      <c r="E32" s="81"/>
      <c r="F32" s="82"/>
      <c r="G32" s="82"/>
      <c r="H32" s="83"/>
      <c r="I32" s="84">
        <f t="shared" si="3"/>
        <v>0</v>
      </c>
      <c r="J32" s="85"/>
      <c r="K32" s="86">
        <f t="shared" ref="K32:K95" si="14">I32-J32</f>
        <v>0</v>
      </c>
      <c r="L32" s="84">
        <f t="shared" si="5"/>
        <v>0</v>
      </c>
      <c r="M32" s="85"/>
      <c r="N32" s="86">
        <f t="shared" si="6"/>
        <v>0</v>
      </c>
      <c r="O32" s="87"/>
      <c r="P32" s="88"/>
    </row>
    <row r="33" spans="1:16" ht="90" hidden="1" x14ac:dyDescent="0.25">
      <c r="A33" s="89" t="s">
        <v>128</v>
      </c>
      <c r="B33" s="98" t="s">
        <v>130</v>
      </c>
      <c r="C33" s="80"/>
      <c r="D33" s="80"/>
      <c r="E33" s="81"/>
      <c r="F33" s="82"/>
      <c r="G33" s="82"/>
      <c r="H33" s="83"/>
      <c r="I33" s="84">
        <f t="shared" si="3"/>
        <v>0</v>
      </c>
      <c r="J33" s="85"/>
      <c r="K33" s="86">
        <f t="shared" si="14"/>
        <v>0</v>
      </c>
      <c r="L33" s="84">
        <f t="shared" si="5"/>
        <v>0</v>
      </c>
      <c r="M33" s="85"/>
      <c r="N33" s="86">
        <f t="shared" si="6"/>
        <v>0</v>
      </c>
      <c r="O33" s="87"/>
      <c r="P33" s="88"/>
    </row>
    <row r="34" spans="1:16" ht="57" customHeight="1" x14ac:dyDescent="0.25">
      <c r="A34" s="89" t="s">
        <v>128</v>
      </c>
      <c r="B34" s="79" t="s">
        <v>131</v>
      </c>
      <c r="C34" s="80">
        <v>492</v>
      </c>
      <c r="D34" s="80"/>
      <c r="E34" s="81">
        <f t="shared" si="11"/>
        <v>0</v>
      </c>
      <c r="F34" s="82"/>
      <c r="G34" s="82"/>
      <c r="H34" s="83" t="e">
        <f>G34/F34*100</f>
        <v>#DIV/0!</v>
      </c>
      <c r="I34" s="84">
        <f t="shared" si="3"/>
        <v>492</v>
      </c>
      <c r="J34" s="85"/>
      <c r="K34" s="86">
        <f>I34-J34</f>
        <v>492</v>
      </c>
      <c r="L34" s="84">
        <f t="shared" si="5"/>
        <v>0</v>
      </c>
      <c r="M34" s="85"/>
      <c r="N34" s="86">
        <f t="shared" si="6"/>
        <v>0</v>
      </c>
      <c r="O34" s="87">
        <f t="shared" si="1"/>
        <v>0</v>
      </c>
      <c r="P34" s="88"/>
    </row>
    <row r="35" spans="1:16" ht="171" customHeight="1" x14ac:dyDescent="0.25">
      <c r="A35" s="89" t="s">
        <v>128</v>
      </c>
      <c r="B35" s="79" t="s">
        <v>132</v>
      </c>
      <c r="C35" s="80"/>
      <c r="D35" s="80"/>
      <c r="E35" s="81" t="e">
        <f t="shared" si="11"/>
        <v>#DIV/0!</v>
      </c>
      <c r="F35" s="82">
        <v>9829.9</v>
      </c>
      <c r="G35" s="82"/>
      <c r="H35" s="83">
        <f>G35/F35*100</f>
        <v>0</v>
      </c>
      <c r="I35" s="84">
        <f t="shared" si="3"/>
        <v>9829.9</v>
      </c>
      <c r="J35" s="85"/>
      <c r="K35" s="86">
        <f>I35-J35</f>
        <v>9829.9</v>
      </c>
      <c r="L35" s="84">
        <f t="shared" si="5"/>
        <v>0</v>
      </c>
      <c r="M35" s="85"/>
      <c r="N35" s="86">
        <f t="shared" si="6"/>
        <v>0</v>
      </c>
      <c r="O35" s="87">
        <f t="shared" si="1"/>
        <v>0</v>
      </c>
      <c r="P35" s="88"/>
    </row>
    <row r="36" spans="1:16" ht="111.75" customHeight="1" x14ac:dyDescent="0.25">
      <c r="A36" s="89" t="s">
        <v>128</v>
      </c>
      <c r="B36" s="79" t="s">
        <v>133</v>
      </c>
      <c r="C36" s="80"/>
      <c r="D36" s="80"/>
      <c r="E36" s="81" t="e">
        <f t="shared" si="11"/>
        <v>#DIV/0!</v>
      </c>
      <c r="F36" s="82">
        <v>6255.4</v>
      </c>
      <c r="G36" s="82"/>
      <c r="H36" s="83">
        <f t="shared" ref="H36:H57" si="15">G36/F36*100</f>
        <v>0</v>
      </c>
      <c r="I36" s="84">
        <f t="shared" si="3"/>
        <v>6255.4</v>
      </c>
      <c r="J36" s="85"/>
      <c r="K36" s="86">
        <f>I36-J36</f>
        <v>6255.4</v>
      </c>
      <c r="L36" s="84">
        <f t="shared" si="5"/>
        <v>0</v>
      </c>
      <c r="M36" s="85"/>
      <c r="N36" s="86">
        <f t="shared" si="6"/>
        <v>0</v>
      </c>
      <c r="O36" s="87">
        <f t="shared" si="1"/>
        <v>0</v>
      </c>
      <c r="P36" s="88"/>
    </row>
    <row r="37" spans="1:16" ht="50.25" hidden="1" customHeight="1" x14ac:dyDescent="0.25">
      <c r="A37" s="89" t="s">
        <v>128</v>
      </c>
      <c r="B37" s="79" t="s">
        <v>134</v>
      </c>
      <c r="C37" s="80"/>
      <c r="D37" s="80"/>
      <c r="E37" s="81"/>
      <c r="F37" s="82"/>
      <c r="G37" s="82"/>
      <c r="H37" s="83" t="e">
        <f t="shared" si="15"/>
        <v>#DIV/0!</v>
      </c>
      <c r="I37" s="84">
        <f t="shared" si="3"/>
        <v>0</v>
      </c>
      <c r="J37" s="85"/>
      <c r="K37" s="86">
        <f t="shared" si="14"/>
        <v>0</v>
      </c>
      <c r="L37" s="84">
        <f t="shared" si="5"/>
        <v>0</v>
      </c>
      <c r="M37" s="85"/>
      <c r="N37" s="86">
        <f t="shared" si="6"/>
        <v>0</v>
      </c>
      <c r="O37" s="87" t="e">
        <f t="shared" si="1"/>
        <v>#DIV/0!</v>
      </c>
      <c r="P37" s="88"/>
    </row>
    <row r="38" spans="1:16" ht="155.25" customHeight="1" x14ac:dyDescent="0.25">
      <c r="A38" s="89" t="s">
        <v>128</v>
      </c>
      <c r="B38" s="79" t="s">
        <v>135</v>
      </c>
      <c r="C38" s="80">
        <v>16927.599999999999</v>
      </c>
      <c r="D38" s="80"/>
      <c r="E38" s="81"/>
      <c r="F38" s="82">
        <v>6652.8</v>
      </c>
      <c r="G38" s="82">
        <v>60.8</v>
      </c>
      <c r="H38" s="83">
        <f t="shared" si="15"/>
        <v>0.91390091390091377</v>
      </c>
      <c r="I38" s="84">
        <f t="shared" si="3"/>
        <v>23580.399999999998</v>
      </c>
      <c r="J38" s="85">
        <v>16927.599999999999</v>
      </c>
      <c r="K38" s="86">
        <f t="shared" si="14"/>
        <v>6652.7999999999993</v>
      </c>
      <c r="L38" s="84">
        <f t="shared" si="5"/>
        <v>60.8</v>
      </c>
      <c r="M38" s="85"/>
      <c r="N38" s="86">
        <f t="shared" si="6"/>
        <v>60.8</v>
      </c>
      <c r="O38" s="87">
        <f t="shared" si="1"/>
        <v>0.91390091390091388</v>
      </c>
      <c r="P38" s="88"/>
    </row>
    <row r="39" spans="1:16" ht="96" customHeight="1" x14ac:dyDescent="0.25">
      <c r="A39" s="89" t="s">
        <v>128</v>
      </c>
      <c r="B39" s="79" t="s">
        <v>136</v>
      </c>
      <c r="C39" s="80"/>
      <c r="D39" s="80"/>
      <c r="E39" s="81"/>
      <c r="F39" s="82">
        <v>24256.3</v>
      </c>
      <c r="G39" s="82"/>
      <c r="H39" s="83">
        <f t="shared" si="15"/>
        <v>0</v>
      </c>
      <c r="I39" s="84">
        <f t="shared" si="3"/>
        <v>24256.3</v>
      </c>
      <c r="J39" s="85"/>
      <c r="K39" s="86">
        <f t="shared" si="14"/>
        <v>24256.3</v>
      </c>
      <c r="L39" s="84">
        <f t="shared" si="5"/>
        <v>0</v>
      </c>
      <c r="M39" s="85"/>
      <c r="N39" s="86">
        <f t="shared" si="6"/>
        <v>0</v>
      </c>
      <c r="O39" s="87">
        <f t="shared" si="1"/>
        <v>0</v>
      </c>
      <c r="P39" s="88"/>
    </row>
    <row r="40" spans="1:16" ht="120" hidden="1" x14ac:dyDescent="0.25">
      <c r="A40" s="89" t="s">
        <v>128</v>
      </c>
      <c r="B40" s="79" t="s">
        <v>137</v>
      </c>
      <c r="C40" s="80"/>
      <c r="D40" s="80"/>
      <c r="E40" s="81" t="e">
        <f t="shared" si="11"/>
        <v>#DIV/0!</v>
      </c>
      <c r="F40" s="82"/>
      <c r="G40" s="82"/>
      <c r="H40" s="83" t="e">
        <f t="shared" si="15"/>
        <v>#DIV/0!</v>
      </c>
      <c r="I40" s="84">
        <f t="shared" si="3"/>
        <v>0</v>
      </c>
      <c r="J40" s="85"/>
      <c r="K40" s="86">
        <f>I40-J40</f>
        <v>0</v>
      </c>
      <c r="L40" s="84">
        <f t="shared" si="5"/>
        <v>0</v>
      </c>
      <c r="M40" s="85"/>
      <c r="N40" s="86">
        <f t="shared" si="6"/>
        <v>0</v>
      </c>
      <c r="O40" s="87" t="e">
        <f t="shared" si="1"/>
        <v>#DIV/0!</v>
      </c>
      <c r="P40" s="88"/>
    </row>
    <row r="41" spans="1:16" ht="61.5" customHeight="1" x14ac:dyDescent="0.25">
      <c r="A41" s="89" t="s">
        <v>128</v>
      </c>
      <c r="B41" s="79" t="s">
        <v>138</v>
      </c>
      <c r="C41" s="80"/>
      <c r="D41" s="80"/>
      <c r="E41" s="81"/>
      <c r="F41" s="82">
        <v>3739.3</v>
      </c>
      <c r="G41" s="82"/>
      <c r="H41" s="83">
        <f t="shared" si="15"/>
        <v>0</v>
      </c>
      <c r="I41" s="84">
        <f t="shared" si="3"/>
        <v>3739.3</v>
      </c>
      <c r="J41" s="85"/>
      <c r="K41" s="86">
        <f t="shared" si="14"/>
        <v>3739.3</v>
      </c>
      <c r="L41" s="84">
        <f t="shared" si="5"/>
        <v>0</v>
      </c>
      <c r="M41" s="85"/>
      <c r="N41" s="86">
        <f t="shared" si="6"/>
        <v>0</v>
      </c>
      <c r="O41" s="87">
        <f t="shared" si="1"/>
        <v>0</v>
      </c>
      <c r="P41" s="88"/>
    </row>
    <row r="42" spans="1:16" ht="66.75" customHeight="1" x14ac:dyDescent="0.25">
      <c r="A42" s="89" t="s">
        <v>128</v>
      </c>
      <c r="B42" s="79" t="s">
        <v>139</v>
      </c>
      <c r="C42" s="80"/>
      <c r="D42" s="80"/>
      <c r="E42" s="81"/>
      <c r="F42" s="82">
        <v>200</v>
      </c>
      <c r="G42" s="82"/>
      <c r="H42" s="83">
        <f t="shared" si="15"/>
        <v>0</v>
      </c>
      <c r="I42" s="84">
        <f t="shared" si="3"/>
        <v>200</v>
      </c>
      <c r="J42" s="85"/>
      <c r="K42" s="86">
        <f t="shared" si="14"/>
        <v>200</v>
      </c>
      <c r="L42" s="84">
        <f t="shared" si="5"/>
        <v>0</v>
      </c>
      <c r="M42" s="85"/>
      <c r="N42" s="86">
        <f t="shared" si="6"/>
        <v>0</v>
      </c>
      <c r="O42" s="87">
        <f t="shared" si="1"/>
        <v>0</v>
      </c>
      <c r="P42" s="88"/>
    </row>
    <row r="43" spans="1:16" ht="105" hidden="1" x14ac:dyDescent="0.25">
      <c r="A43" s="89" t="s">
        <v>128</v>
      </c>
      <c r="B43" s="79" t="s">
        <v>140</v>
      </c>
      <c r="C43" s="80">
        <v>0</v>
      </c>
      <c r="D43" s="80"/>
      <c r="E43" s="81"/>
      <c r="F43" s="82"/>
      <c r="G43" s="82"/>
      <c r="H43" s="83" t="e">
        <f t="shared" si="15"/>
        <v>#DIV/0!</v>
      </c>
      <c r="I43" s="84">
        <f t="shared" si="3"/>
        <v>0</v>
      </c>
      <c r="J43" s="85"/>
      <c r="K43" s="86">
        <f t="shared" si="14"/>
        <v>0</v>
      </c>
      <c r="L43" s="84">
        <f t="shared" si="5"/>
        <v>0</v>
      </c>
      <c r="M43" s="85"/>
      <c r="N43" s="86">
        <f t="shared" si="6"/>
        <v>0</v>
      </c>
      <c r="O43" s="87" t="e">
        <f t="shared" si="1"/>
        <v>#DIV/0!</v>
      </c>
      <c r="P43" s="88"/>
    </row>
    <row r="44" spans="1:16" ht="45" hidden="1" x14ac:dyDescent="0.25">
      <c r="A44" s="89" t="s">
        <v>128</v>
      </c>
      <c r="B44" s="79" t="s">
        <v>141</v>
      </c>
      <c r="C44" s="80"/>
      <c r="D44" s="80"/>
      <c r="E44" s="80"/>
      <c r="F44" s="82"/>
      <c r="G44" s="82"/>
      <c r="H44" s="83" t="e">
        <f t="shared" si="15"/>
        <v>#DIV/0!</v>
      </c>
      <c r="I44" s="84">
        <f t="shared" si="3"/>
        <v>0</v>
      </c>
      <c r="J44" s="85"/>
      <c r="K44" s="86">
        <f t="shared" si="14"/>
        <v>0</v>
      </c>
      <c r="L44" s="84">
        <f t="shared" si="5"/>
        <v>0</v>
      </c>
      <c r="M44" s="85"/>
      <c r="N44" s="86">
        <f t="shared" si="6"/>
        <v>0</v>
      </c>
      <c r="O44" s="87" t="e">
        <f t="shared" si="1"/>
        <v>#DIV/0!</v>
      </c>
      <c r="P44" s="88"/>
    </row>
    <row r="45" spans="1:16" ht="66" customHeight="1" x14ac:dyDescent="0.25">
      <c r="A45" s="89" t="s">
        <v>128</v>
      </c>
      <c r="B45" s="79" t="s">
        <v>142</v>
      </c>
      <c r="C45" s="80"/>
      <c r="D45" s="80"/>
      <c r="E45" s="81"/>
      <c r="F45" s="82">
        <v>12525.1</v>
      </c>
      <c r="G45" s="82"/>
      <c r="H45" s="83">
        <f t="shared" si="15"/>
        <v>0</v>
      </c>
      <c r="I45" s="84">
        <f t="shared" si="3"/>
        <v>12525.1</v>
      </c>
      <c r="J45" s="85"/>
      <c r="K45" s="86">
        <f t="shared" si="14"/>
        <v>12525.1</v>
      </c>
      <c r="L45" s="84">
        <f t="shared" si="5"/>
        <v>0</v>
      </c>
      <c r="M45" s="85"/>
      <c r="N45" s="86">
        <f t="shared" si="6"/>
        <v>0</v>
      </c>
      <c r="O45" s="87">
        <f t="shared" si="1"/>
        <v>0</v>
      </c>
      <c r="P45" s="88"/>
    </row>
    <row r="46" spans="1:16" ht="23.25" customHeight="1" x14ac:dyDescent="0.25">
      <c r="A46" s="78" t="s">
        <v>143</v>
      </c>
      <c r="B46" s="79" t="s">
        <v>144</v>
      </c>
      <c r="C46" s="80">
        <v>5796</v>
      </c>
      <c r="D46" s="80">
        <v>57.4</v>
      </c>
      <c r="E46" s="81">
        <f t="shared" si="11"/>
        <v>0.9903381642512078</v>
      </c>
      <c r="F46" s="82">
        <v>4000</v>
      </c>
      <c r="G46" s="82">
        <v>261.5</v>
      </c>
      <c r="H46" s="82">
        <f t="shared" si="15"/>
        <v>6.5375000000000005</v>
      </c>
      <c r="I46" s="84">
        <f t="shared" si="3"/>
        <v>9796</v>
      </c>
      <c r="J46" s="85"/>
      <c r="K46" s="86">
        <f t="shared" si="14"/>
        <v>9796</v>
      </c>
      <c r="L46" s="84">
        <f t="shared" si="5"/>
        <v>318.89999999999998</v>
      </c>
      <c r="M46" s="85"/>
      <c r="N46" s="86">
        <f t="shared" si="6"/>
        <v>318.89999999999998</v>
      </c>
      <c r="O46" s="87">
        <f t="shared" si="1"/>
        <v>3.2554103715802363</v>
      </c>
      <c r="P46" s="88"/>
    </row>
    <row r="47" spans="1:16" ht="94.5" customHeight="1" x14ac:dyDescent="0.25">
      <c r="A47" s="78" t="s">
        <v>145</v>
      </c>
      <c r="B47" s="98" t="s">
        <v>146</v>
      </c>
      <c r="C47" s="80">
        <v>1181</v>
      </c>
      <c r="D47" s="80"/>
      <c r="E47" s="80">
        <f t="shared" si="11"/>
        <v>0</v>
      </c>
      <c r="F47" s="82">
        <v>1181</v>
      </c>
      <c r="G47" s="82"/>
      <c r="H47" s="82">
        <f t="shared" si="15"/>
        <v>0</v>
      </c>
      <c r="I47" s="84">
        <f t="shared" si="3"/>
        <v>2362</v>
      </c>
      <c r="J47" s="85">
        <v>1181</v>
      </c>
      <c r="K47" s="86">
        <f>I47-J47</f>
        <v>1181</v>
      </c>
      <c r="L47" s="84">
        <f t="shared" si="5"/>
        <v>0</v>
      </c>
      <c r="M47" s="85"/>
      <c r="N47" s="86">
        <f t="shared" si="6"/>
        <v>0</v>
      </c>
      <c r="O47" s="87">
        <f t="shared" si="1"/>
        <v>0</v>
      </c>
      <c r="P47" s="88"/>
    </row>
    <row r="48" spans="1:16" ht="62.25" customHeight="1" x14ac:dyDescent="0.25">
      <c r="A48" s="78" t="s">
        <v>145</v>
      </c>
      <c r="B48" s="98" t="s">
        <v>147</v>
      </c>
      <c r="C48" s="80">
        <v>10752.7</v>
      </c>
      <c r="D48" s="80"/>
      <c r="E48" s="80">
        <f t="shared" si="11"/>
        <v>0</v>
      </c>
      <c r="F48" s="82"/>
      <c r="G48" s="82"/>
      <c r="H48" s="82" t="e">
        <f t="shared" si="15"/>
        <v>#DIV/0!</v>
      </c>
      <c r="I48" s="84">
        <f t="shared" si="3"/>
        <v>10752.7</v>
      </c>
      <c r="J48" s="85"/>
      <c r="K48" s="86">
        <f t="shared" si="14"/>
        <v>10752.7</v>
      </c>
      <c r="L48" s="84">
        <f t="shared" si="5"/>
        <v>0</v>
      </c>
      <c r="M48" s="85"/>
      <c r="N48" s="86">
        <f t="shared" si="6"/>
        <v>0</v>
      </c>
      <c r="O48" s="87">
        <f t="shared" si="1"/>
        <v>0</v>
      </c>
      <c r="P48" s="88"/>
    </row>
    <row r="49" spans="1:16" ht="95.25" customHeight="1" x14ac:dyDescent="0.25">
      <c r="A49" s="78" t="s">
        <v>145</v>
      </c>
      <c r="B49" s="98" t="s">
        <v>148</v>
      </c>
      <c r="C49" s="80">
        <v>1309.5</v>
      </c>
      <c r="D49" s="82"/>
      <c r="E49" s="81">
        <f t="shared" si="11"/>
        <v>0</v>
      </c>
      <c r="F49" s="82">
        <v>0</v>
      </c>
      <c r="G49" s="82"/>
      <c r="H49" s="82" t="e">
        <f t="shared" si="15"/>
        <v>#DIV/0!</v>
      </c>
      <c r="I49" s="84">
        <f t="shared" si="3"/>
        <v>1309.5</v>
      </c>
      <c r="J49" s="85"/>
      <c r="K49" s="86">
        <f t="shared" si="14"/>
        <v>1309.5</v>
      </c>
      <c r="L49" s="84">
        <f t="shared" si="5"/>
        <v>0</v>
      </c>
      <c r="M49" s="85"/>
      <c r="N49" s="86">
        <f t="shared" si="6"/>
        <v>0</v>
      </c>
      <c r="O49" s="87">
        <f t="shared" si="1"/>
        <v>0</v>
      </c>
      <c r="P49" s="88"/>
    </row>
    <row r="50" spans="1:16" ht="143.25" customHeight="1" x14ac:dyDescent="0.25">
      <c r="A50" s="89" t="s">
        <v>145</v>
      </c>
      <c r="B50" s="98" t="s">
        <v>149</v>
      </c>
      <c r="C50" s="80">
        <v>2506</v>
      </c>
      <c r="D50" s="82"/>
      <c r="E50" s="80">
        <f t="shared" si="11"/>
        <v>0</v>
      </c>
      <c r="F50" s="82"/>
      <c r="G50" s="82"/>
      <c r="H50" s="82" t="e">
        <f t="shared" si="15"/>
        <v>#DIV/0!</v>
      </c>
      <c r="I50" s="84">
        <f t="shared" si="3"/>
        <v>2506</v>
      </c>
      <c r="J50" s="85"/>
      <c r="K50" s="86">
        <f t="shared" si="14"/>
        <v>2506</v>
      </c>
      <c r="L50" s="84">
        <f t="shared" si="5"/>
        <v>0</v>
      </c>
      <c r="M50" s="85"/>
      <c r="N50" s="86">
        <f t="shared" si="6"/>
        <v>0</v>
      </c>
      <c r="O50" s="87">
        <f t="shared" si="1"/>
        <v>0</v>
      </c>
      <c r="P50" s="88"/>
    </row>
    <row r="51" spans="1:16" ht="62.25" customHeight="1" x14ac:dyDescent="0.25">
      <c r="A51" s="89" t="s">
        <v>145</v>
      </c>
      <c r="B51" s="98" t="s">
        <v>150</v>
      </c>
      <c r="C51" s="80">
        <v>1533.4</v>
      </c>
      <c r="D51" s="82">
        <v>13.5</v>
      </c>
      <c r="E51" s="80">
        <f t="shared" si="11"/>
        <v>0.88039650449980433</v>
      </c>
      <c r="F51" s="82">
        <v>0</v>
      </c>
      <c r="G51" s="82"/>
      <c r="H51" s="82" t="e">
        <f t="shared" si="15"/>
        <v>#DIV/0!</v>
      </c>
      <c r="I51" s="84">
        <f t="shared" si="3"/>
        <v>1533.4</v>
      </c>
      <c r="J51" s="85"/>
      <c r="K51" s="86">
        <f t="shared" si="14"/>
        <v>1533.4</v>
      </c>
      <c r="L51" s="84">
        <f t="shared" si="5"/>
        <v>13.5</v>
      </c>
      <c r="M51" s="85"/>
      <c r="N51" s="86">
        <f t="shared" si="6"/>
        <v>13.5</v>
      </c>
      <c r="O51" s="87">
        <f t="shared" si="1"/>
        <v>0.88039650449980433</v>
      </c>
      <c r="P51" s="88"/>
    </row>
    <row r="52" spans="1:16" ht="107.25" customHeight="1" x14ac:dyDescent="0.25">
      <c r="A52" s="89" t="s">
        <v>145</v>
      </c>
      <c r="B52" s="98" t="s">
        <v>151</v>
      </c>
      <c r="C52" s="80">
        <v>2490</v>
      </c>
      <c r="D52" s="82"/>
      <c r="E52" s="80">
        <f t="shared" si="11"/>
        <v>0</v>
      </c>
      <c r="F52" s="82"/>
      <c r="G52" s="82"/>
      <c r="H52" s="82" t="e">
        <f t="shared" si="15"/>
        <v>#DIV/0!</v>
      </c>
      <c r="I52" s="84">
        <f t="shared" si="3"/>
        <v>2490</v>
      </c>
      <c r="J52" s="85"/>
      <c r="K52" s="86">
        <f t="shared" si="14"/>
        <v>2490</v>
      </c>
      <c r="L52" s="84">
        <f t="shared" si="5"/>
        <v>0</v>
      </c>
      <c r="M52" s="85"/>
      <c r="N52" s="86">
        <f t="shared" si="6"/>
        <v>0</v>
      </c>
      <c r="O52" s="87">
        <f t="shared" si="1"/>
        <v>0</v>
      </c>
      <c r="P52" s="88"/>
    </row>
    <row r="53" spans="1:16" ht="105" hidden="1" x14ac:dyDescent="0.25">
      <c r="A53" s="89" t="s">
        <v>145</v>
      </c>
      <c r="B53" s="98" t="s">
        <v>152</v>
      </c>
      <c r="C53" s="80"/>
      <c r="D53" s="82"/>
      <c r="E53" s="80" t="e">
        <f t="shared" si="11"/>
        <v>#DIV/0!</v>
      </c>
      <c r="F53" s="82"/>
      <c r="G53" s="82"/>
      <c r="H53" s="82" t="e">
        <f t="shared" si="15"/>
        <v>#DIV/0!</v>
      </c>
      <c r="I53" s="84">
        <f t="shared" si="3"/>
        <v>0</v>
      </c>
      <c r="J53" s="85"/>
      <c r="K53" s="86">
        <f t="shared" si="14"/>
        <v>0</v>
      </c>
      <c r="L53" s="84">
        <f t="shared" si="5"/>
        <v>0</v>
      </c>
      <c r="M53" s="85"/>
      <c r="N53" s="86">
        <f t="shared" si="6"/>
        <v>0</v>
      </c>
      <c r="O53" s="87" t="e">
        <f t="shared" si="1"/>
        <v>#DIV/0!</v>
      </c>
      <c r="P53" s="88"/>
    </row>
    <row r="54" spans="1:16" ht="70.5" customHeight="1" x14ac:dyDescent="0.25">
      <c r="A54" s="89" t="s">
        <v>145</v>
      </c>
      <c r="B54" s="98" t="s">
        <v>153</v>
      </c>
      <c r="C54" s="80">
        <v>85</v>
      </c>
      <c r="D54" s="82"/>
      <c r="E54" s="80">
        <f>D54/C54*100</f>
        <v>0</v>
      </c>
      <c r="F54" s="82"/>
      <c r="G54" s="82"/>
      <c r="H54" s="82" t="e">
        <f t="shared" si="15"/>
        <v>#DIV/0!</v>
      </c>
      <c r="I54" s="84">
        <f t="shared" si="3"/>
        <v>85</v>
      </c>
      <c r="J54" s="85"/>
      <c r="K54" s="86">
        <f t="shared" si="14"/>
        <v>85</v>
      </c>
      <c r="L54" s="84">
        <f t="shared" si="5"/>
        <v>0</v>
      </c>
      <c r="M54" s="85"/>
      <c r="N54" s="86">
        <f t="shared" si="6"/>
        <v>0</v>
      </c>
      <c r="O54" s="87">
        <f t="shared" si="1"/>
        <v>0</v>
      </c>
      <c r="P54" s="88"/>
    </row>
    <row r="55" spans="1:16" ht="135" hidden="1" x14ac:dyDescent="0.25">
      <c r="A55" s="89" t="s">
        <v>145</v>
      </c>
      <c r="B55" s="98" t="s">
        <v>154</v>
      </c>
      <c r="C55" s="80"/>
      <c r="D55" s="82"/>
      <c r="E55" s="80" t="e">
        <f>D55/C55*100</f>
        <v>#DIV/0!</v>
      </c>
      <c r="F55" s="82"/>
      <c r="G55" s="82"/>
      <c r="H55" s="82"/>
      <c r="I55" s="84">
        <f t="shared" si="3"/>
        <v>0</v>
      </c>
      <c r="J55" s="85"/>
      <c r="K55" s="86">
        <f t="shared" si="14"/>
        <v>0</v>
      </c>
      <c r="L55" s="84">
        <f t="shared" si="5"/>
        <v>0</v>
      </c>
      <c r="M55" s="85"/>
      <c r="N55" s="86">
        <f t="shared" si="6"/>
        <v>0</v>
      </c>
      <c r="O55" s="87" t="e">
        <f t="shared" si="1"/>
        <v>#DIV/0!</v>
      </c>
      <c r="P55" s="88"/>
    </row>
    <row r="56" spans="1:16" ht="60" hidden="1" x14ac:dyDescent="0.25">
      <c r="A56" s="89" t="s">
        <v>145</v>
      </c>
      <c r="B56" s="98" t="s">
        <v>155</v>
      </c>
      <c r="C56" s="80">
        <v>0</v>
      </c>
      <c r="D56" s="82">
        <v>0</v>
      </c>
      <c r="E56" s="80"/>
      <c r="F56" s="82"/>
      <c r="G56" s="82"/>
      <c r="H56" s="82" t="e">
        <f t="shared" ref="H56" si="16">G56/F56*100</f>
        <v>#DIV/0!</v>
      </c>
      <c r="I56" s="84">
        <f t="shared" si="3"/>
        <v>0</v>
      </c>
      <c r="J56" s="85"/>
      <c r="K56" s="86">
        <f t="shared" si="14"/>
        <v>0</v>
      </c>
      <c r="L56" s="84">
        <f t="shared" si="5"/>
        <v>0</v>
      </c>
      <c r="M56" s="85"/>
      <c r="N56" s="86">
        <f t="shared" si="6"/>
        <v>0</v>
      </c>
      <c r="O56" s="87" t="e">
        <f t="shared" si="1"/>
        <v>#DIV/0!</v>
      </c>
      <c r="P56" s="88"/>
    </row>
    <row r="57" spans="1:16" ht="60" hidden="1" x14ac:dyDescent="0.25">
      <c r="A57" s="89" t="s">
        <v>145</v>
      </c>
      <c r="B57" s="98" t="s">
        <v>156</v>
      </c>
      <c r="C57" s="80">
        <v>0</v>
      </c>
      <c r="D57" s="82">
        <v>0</v>
      </c>
      <c r="E57" s="80"/>
      <c r="F57" s="82"/>
      <c r="G57" s="82"/>
      <c r="H57" s="82" t="e">
        <f t="shared" si="15"/>
        <v>#DIV/0!</v>
      </c>
      <c r="I57" s="84">
        <f t="shared" si="3"/>
        <v>0</v>
      </c>
      <c r="J57" s="85"/>
      <c r="K57" s="86">
        <f t="shared" si="14"/>
        <v>0</v>
      </c>
      <c r="L57" s="84">
        <f t="shared" si="5"/>
        <v>0</v>
      </c>
      <c r="M57" s="85"/>
      <c r="N57" s="86">
        <f t="shared" si="6"/>
        <v>0</v>
      </c>
      <c r="O57" s="87" t="e">
        <f t="shared" si="1"/>
        <v>#DIV/0!</v>
      </c>
      <c r="P57" s="88"/>
    </row>
    <row r="58" spans="1:16" ht="35.25" customHeight="1" x14ac:dyDescent="0.25">
      <c r="A58" s="73" t="s">
        <v>157</v>
      </c>
      <c r="B58" s="74" t="s">
        <v>158</v>
      </c>
      <c r="C58" s="75">
        <f>SUM(C59:C100)</f>
        <v>466414.30000000005</v>
      </c>
      <c r="D58" s="75">
        <f>SUM(D59:D100)</f>
        <v>3718.1</v>
      </c>
      <c r="E58" s="75">
        <f t="shared" si="11"/>
        <v>0.79716681070884821</v>
      </c>
      <c r="F58" s="99">
        <f>SUM(F59:F100)</f>
        <v>105256.2</v>
      </c>
      <c r="G58" s="99">
        <f>SUM(G59:G100)</f>
        <v>321.10000000000002</v>
      </c>
      <c r="H58" s="99">
        <f>G58/F58*100</f>
        <v>0.30506516480739382</v>
      </c>
      <c r="I58" s="75">
        <f t="shared" ref="I58:N58" si="17">SUM(I59:I100)</f>
        <v>571670.5</v>
      </c>
      <c r="J58" s="75">
        <f t="shared" si="17"/>
        <v>40040.9</v>
      </c>
      <c r="K58" s="75">
        <f>SUM(K59:K100)</f>
        <v>531629.60000000009</v>
      </c>
      <c r="L58" s="75">
        <f t="shared" si="17"/>
        <v>4039.2</v>
      </c>
      <c r="M58" s="75">
        <f t="shared" si="17"/>
        <v>0</v>
      </c>
      <c r="N58" s="75">
        <f t="shared" si="17"/>
        <v>4039.2</v>
      </c>
      <c r="O58" s="77">
        <f t="shared" si="1"/>
        <v>0.75977710797141451</v>
      </c>
      <c r="P58" s="88"/>
    </row>
    <row r="59" spans="1:16" ht="120" hidden="1" x14ac:dyDescent="0.25">
      <c r="A59" s="78" t="s">
        <v>159</v>
      </c>
      <c r="B59" s="79" t="s">
        <v>160</v>
      </c>
      <c r="C59" s="80"/>
      <c r="D59" s="80"/>
      <c r="E59" s="81" t="e">
        <f t="shared" si="11"/>
        <v>#DIV/0!</v>
      </c>
      <c r="F59" s="82">
        <v>0</v>
      </c>
      <c r="G59" s="82">
        <v>0</v>
      </c>
      <c r="H59" s="83">
        <v>0</v>
      </c>
      <c r="I59" s="84">
        <f t="shared" si="3"/>
        <v>0</v>
      </c>
      <c r="J59" s="85"/>
      <c r="K59" s="86">
        <f t="shared" si="14"/>
        <v>0</v>
      </c>
      <c r="L59" s="84">
        <f t="shared" si="5"/>
        <v>0</v>
      </c>
      <c r="M59" s="85"/>
      <c r="N59" s="86">
        <f t="shared" si="6"/>
        <v>0</v>
      </c>
      <c r="O59" s="87" t="e">
        <f t="shared" si="1"/>
        <v>#DIV/0!</v>
      </c>
      <c r="P59" s="88"/>
    </row>
    <row r="60" spans="1:16" ht="78" customHeight="1" x14ac:dyDescent="0.25">
      <c r="A60" s="78" t="s">
        <v>159</v>
      </c>
      <c r="B60" s="79" t="s">
        <v>161</v>
      </c>
      <c r="C60" s="80">
        <v>1716</v>
      </c>
      <c r="D60" s="80"/>
      <c r="E60" s="81">
        <f t="shared" si="11"/>
        <v>0</v>
      </c>
      <c r="F60" s="82"/>
      <c r="G60" s="82"/>
      <c r="H60" s="83">
        <v>0</v>
      </c>
      <c r="I60" s="84">
        <f t="shared" si="3"/>
        <v>1716</v>
      </c>
      <c r="J60" s="85"/>
      <c r="K60" s="86">
        <f t="shared" si="14"/>
        <v>1716</v>
      </c>
      <c r="L60" s="84">
        <f t="shared" si="5"/>
        <v>0</v>
      </c>
      <c r="M60" s="85"/>
      <c r="N60" s="86">
        <f t="shared" si="6"/>
        <v>0</v>
      </c>
      <c r="O60" s="87">
        <f t="shared" si="1"/>
        <v>0</v>
      </c>
      <c r="P60" s="88"/>
    </row>
    <row r="61" spans="1:16" ht="60" hidden="1" x14ac:dyDescent="0.25">
      <c r="A61" s="78" t="s">
        <v>159</v>
      </c>
      <c r="B61" s="79" t="s">
        <v>162</v>
      </c>
      <c r="C61" s="80">
        <v>0</v>
      </c>
      <c r="D61" s="80">
        <v>0</v>
      </c>
      <c r="E61" s="81"/>
      <c r="F61" s="82"/>
      <c r="G61" s="82"/>
      <c r="H61" s="83">
        <v>0</v>
      </c>
      <c r="I61" s="84">
        <f t="shared" si="3"/>
        <v>0</v>
      </c>
      <c r="J61" s="85"/>
      <c r="K61" s="86">
        <f t="shared" si="14"/>
        <v>0</v>
      </c>
      <c r="L61" s="84">
        <f t="shared" si="5"/>
        <v>0</v>
      </c>
      <c r="M61" s="85"/>
      <c r="N61" s="86">
        <f t="shared" si="6"/>
        <v>0</v>
      </c>
      <c r="O61" s="87"/>
      <c r="P61" s="88"/>
    </row>
    <row r="62" spans="1:16" ht="60" hidden="1" x14ac:dyDescent="0.25">
      <c r="A62" s="78" t="s">
        <v>159</v>
      </c>
      <c r="B62" s="79" t="s">
        <v>163</v>
      </c>
      <c r="C62" s="80"/>
      <c r="D62" s="80"/>
      <c r="E62" s="81"/>
      <c r="F62" s="82"/>
      <c r="G62" s="82"/>
      <c r="H62" s="83">
        <v>0</v>
      </c>
      <c r="I62" s="84">
        <f t="shared" si="3"/>
        <v>0</v>
      </c>
      <c r="J62" s="85"/>
      <c r="K62" s="86">
        <f t="shared" si="14"/>
        <v>0</v>
      </c>
      <c r="L62" s="84">
        <f t="shared" si="5"/>
        <v>0</v>
      </c>
      <c r="M62" s="85"/>
      <c r="N62" s="86">
        <f t="shared" si="6"/>
        <v>0</v>
      </c>
      <c r="O62" s="87"/>
      <c r="P62" s="88"/>
    </row>
    <row r="63" spans="1:16" ht="120.75" customHeight="1" x14ac:dyDescent="0.25">
      <c r="A63" s="78" t="s">
        <v>159</v>
      </c>
      <c r="B63" s="79" t="s">
        <v>164</v>
      </c>
      <c r="C63" s="80">
        <v>40718.699999999997</v>
      </c>
      <c r="D63" s="80"/>
      <c r="E63" s="81"/>
      <c r="F63" s="82"/>
      <c r="G63" s="82"/>
      <c r="H63" s="83">
        <v>0</v>
      </c>
      <c r="I63" s="84">
        <f t="shared" si="3"/>
        <v>40718.699999999997</v>
      </c>
      <c r="J63" s="85"/>
      <c r="K63" s="86">
        <f t="shared" si="14"/>
        <v>40718.699999999997</v>
      </c>
      <c r="L63" s="84">
        <f t="shared" si="5"/>
        <v>0</v>
      </c>
      <c r="M63" s="85"/>
      <c r="N63" s="86">
        <f t="shared" si="6"/>
        <v>0</v>
      </c>
      <c r="O63" s="87"/>
      <c r="P63" s="88"/>
    </row>
    <row r="64" spans="1:16" ht="150.75" customHeight="1" x14ac:dyDescent="0.25">
      <c r="A64" s="78" t="s">
        <v>159</v>
      </c>
      <c r="B64" s="79" t="s">
        <v>165</v>
      </c>
      <c r="C64" s="80">
        <v>86043.1</v>
      </c>
      <c r="D64" s="80"/>
      <c r="E64" s="81">
        <f t="shared" si="11"/>
        <v>0</v>
      </c>
      <c r="F64" s="82"/>
      <c r="G64" s="82"/>
      <c r="H64" s="83">
        <v>0</v>
      </c>
      <c r="I64" s="84">
        <f t="shared" si="3"/>
        <v>86043.1</v>
      </c>
      <c r="J64" s="85"/>
      <c r="K64" s="86">
        <f t="shared" si="14"/>
        <v>86043.1</v>
      </c>
      <c r="L64" s="84">
        <f t="shared" si="5"/>
        <v>0</v>
      </c>
      <c r="M64" s="85"/>
      <c r="N64" s="86">
        <f t="shared" si="6"/>
        <v>0</v>
      </c>
      <c r="O64" s="87">
        <f t="shared" si="1"/>
        <v>0</v>
      </c>
      <c r="P64" s="88"/>
    </row>
    <row r="65" spans="1:16" ht="150" x14ac:dyDescent="0.25">
      <c r="A65" s="78" t="s">
        <v>159</v>
      </c>
      <c r="B65" s="79" t="s">
        <v>166</v>
      </c>
      <c r="C65" s="80">
        <v>10520.7</v>
      </c>
      <c r="D65" s="80"/>
      <c r="E65" s="81">
        <f t="shared" si="11"/>
        <v>0</v>
      </c>
      <c r="F65" s="82"/>
      <c r="G65" s="82"/>
      <c r="H65" s="83">
        <v>0</v>
      </c>
      <c r="I65" s="84">
        <f t="shared" si="3"/>
        <v>10520.7</v>
      </c>
      <c r="J65" s="85"/>
      <c r="K65" s="86">
        <f t="shared" si="14"/>
        <v>10520.7</v>
      </c>
      <c r="L65" s="84">
        <f t="shared" si="5"/>
        <v>0</v>
      </c>
      <c r="M65" s="85"/>
      <c r="N65" s="86">
        <f t="shared" si="6"/>
        <v>0</v>
      </c>
      <c r="O65" s="87">
        <f t="shared" si="1"/>
        <v>0</v>
      </c>
      <c r="P65" s="88"/>
    </row>
    <row r="66" spans="1:16" ht="180" customHeight="1" x14ac:dyDescent="0.25">
      <c r="A66" s="78" t="s">
        <v>159</v>
      </c>
      <c r="B66" s="79" t="s">
        <v>167</v>
      </c>
      <c r="C66" s="80">
        <v>53730.8</v>
      </c>
      <c r="D66" s="80"/>
      <c r="E66" s="81">
        <f t="shared" si="11"/>
        <v>0</v>
      </c>
      <c r="F66" s="82"/>
      <c r="G66" s="82"/>
      <c r="H66" s="83">
        <v>0</v>
      </c>
      <c r="I66" s="84">
        <f t="shared" si="3"/>
        <v>53730.8</v>
      </c>
      <c r="J66" s="85"/>
      <c r="K66" s="86">
        <f t="shared" si="14"/>
        <v>53730.8</v>
      </c>
      <c r="L66" s="84">
        <f t="shared" si="5"/>
        <v>0</v>
      </c>
      <c r="M66" s="85"/>
      <c r="N66" s="86">
        <f t="shared" si="6"/>
        <v>0</v>
      </c>
      <c r="O66" s="87">
        <f t="shared" si="1"/>
        <v>0</v>
      </c>
      <c r="P66" s="88"/>
    </row>
    <row r="67" spans="1:16" ht="75" hidden="1" x14ac:dyDescent="0.25">
      <c r="A67" s="78" t="s">
        <v>159</v>
      </c>
      <c r="B67" s="79" t="s">
        <v>168</v>
      </c>
      <c r="C67" s="80"/>
      <c r="D67" s="80"/>
      <c r="E67" s="81"/>
      <c r="F67" s="82"/>
      <c r="G67" s="82"/>
      <c r="H67" s="83" t="e">
        <f>G67/F67*100</f>
        <v>#DIV/0!</v>
      </c>
      <c r="I67" s="84">
        <f t="shared" si="3"/>
        <v>0</v>
      </c>
      <c r="J67" s="85"/>
      <c r="K67" s="86">
        <f t="shared" si="14"/>
        <v>0</v>
      </c>
      <c r="L67" s="84">
        <f t="shared" si="5"/>
        <v>0</v>
      </c>
      <c r="M67" s="85"/>
      <c r="N67" s="86">
        <f t="shared" si="6"/>
        <v>0</v>
      </c>
      <c r="O67" s="87" t="e">
        <f t="shared" si="1"/>
        <v>#DIV/0!</v>
      </c>
      <c r="P67" s="88"/>
    </row>
    <row r="68" spans="1:16" ht="61.5" customHeight="1" x14ac:dyDescent="0.25">
      <c r="A68" s="89" t="s">
        <v>159</v>
      </c>
      <c r="B68" s="79" t="s">
        <v>169</v>
      </c>
      <c r="C68" s="80">
        <v>8244</v>
      </c>
      <c r="D68" s="80"/>
      <c r="E68" s="81">
        <f t="shared" si="11"/>
        <v>0</v>
      </c>
      <c r="F68" s="82">
        <v>12992.2</v>
      </c>
      <c r="G68" s="82">
        <v>2.5</v>
      </c>
      <c r="H68" s="83">
        <f>G68/F68*100</f>
        <v>1.9242314619540953E-2</v>
      </c>
      <c r="I68" s="84">
        <f t="shared" si="3"/>
        <v>21236.2</v>
      </c>
      <c r="J68" s="85">
        <v>8244</v>
      </c>
      <c r="K68" s="86">
        <f>I68-J68</f>
        <v>12992.2</v>
      </c>
      <c r="L68" s="84">
        <f t="shared" si="5"/>
        <v>2.5</v>
      </c>
      <c r="M68" s="85"/>
      <c r="N68" s="86">
        <f t="shared" si="6"/>
        <v>2.5</v>
      </c>
      <c r="O68" s="87">
        <f t="shared" si="1"/>
        <v>1.9242314619540953E-2</v>
      </c>
      <c r="P68" s="88"/>
    </row>
    <row r="69" spans="1:16" ht="138.75" customHeight="1" x14ac:dyDescent="0.25">
      <c r="A69" s="96" t="s">
        <v>170</v>
      </c>
      <c r="B69" s="79" t="s">
        <v>171</v>
      </c>
      <c r="C69" s="80">
        <v>31800</v>
      </c>
      <c r="D69" s="80">
        <v>3718.1</v>
      </c>
      <c r="E69" s="81">
        <f t="shared" si="11"/>
        <v>11.692138364779874</v>
      </c>
      <c r="F69" s="82">
        <v>10531</v>
      </c>
      <c r="G69" s="82"/>
      <c r="H69" s="83">
        <f>G69/F69*100</f>
        <v>0</v>
      </c>
      <c r="I69" s="84">
        <f t="shared" si="3"/>
        <v>42331</v>
      </c>
      <c r="J69" s="85"/>
      <c r="K69" s="86">
        <f t="shared" si="14"/>
        <v>42331</v>
      </c>
      <c r="L69" s="84">
        <f t="shared" si="5"/>
        <v>3718.1</v>
      </c>
      <c r="M69" s="85"/>
      <c r="N69" s="86">
        <f t="shared" si="6"/>
        <v>3718.1</v>
      </c>
      <c r="O69" s="87">
        <f t="shared" si="1"/>
        <v>8.7833975100989825</v>
      </c>
      <c r="P69" s="88"/>
    </row>
    <row r="70" spans="1:16" ht="181.5" hidden="1" customHeight="1" x14ac:dyDescent="0.25">
      <c r="A70" s="96" t="s">
        <v>170</v>
      </c>
      <c r="B70" s="79" t="s">
        <v>172</v>
      </c>
      <c r="C70" s="80"/>
      <c r="D70" s="80"/>
      <c r="E70" s="81" t="e">
        <f t="shared" si="11"/>
        <v>#DIV/0!</v>
      </c>
      <c r="F70" s="82"/>
      <c r="G70" s="82"/>
      <c r="H70" s="83" t="e">
        <f>G70/F70*100</f>
        <v>#DIV/0!</v>
      </c>
      <c r="I70" s="84">
        <f t="shared" si="3"/>
        <v>0</v>
      </c>
      <c r="J70" s="85"/>
      <c r="K70" s="86">
        <f>I70-J70</f>
        <v>0</v>
      </c>
      <c r="L70" s="84">
        <f t="shared" si="5"/>
        <v>0</v>
      </c>
      <c r="M70" s="85"/>
      <c r="N70" s="86">
        <f t="shared" si="6"/>
        <v>0</v>
      </c>
      <c r="O70" s="87" t="e">
        <f t="shared" si="1"/>
        <v>#DIV/0!</v>
      </c>
      <c r="P70" s="88"/>
    </row>
    <row r="71" spans="1:16" ht="240" hidden="1" x14ac:dyDescent="0.25">
      <c r="A71" s="78" t="s">
        <v>170</v>
      </c>
      <c r="B71" s="79" t="s">
        <v>173</v>
      </c>
      <c r="C71" s="80"/>
      <c r="D71" s="80"/>
      <c r="E71" s="81" t="e">
        <f t="shared" si="11"/>
        <v>#DIV/0!</v>
      </c>
      <c r="F71" s="82"/>
      <c r="G71" s="82"/>
      <c r="H71" s="83" t="e">
        <f t="shared" ref="H71" si="18">G71/F71*100</f>
        <v>#DIV/0!</v>
      </c>
      <c r="I71" s="84">
        <f t="shared" si="3"/>
        <v>0</v>
      </c>
      <c r="J71" s="85"/>
      <c r="K71" s="86">
        <f>I71-J71</f>
        <v>0</v>
      </c>
      <c r="L71" s="84">
        <f t="shared" si="5"/>
        <v>0</v>
      </c>
      <c r="M71" s="85"/>
      <c r="N71" s="86">
        <f t="shared" si="6"/>
        <v>0</v>
      </c>
      <c r="O71" s="87" t="e">
        <f t="shared" si="1"/>
        <v>#DIV/0!</v>
      </c>
      <c r="P71" s="88"/>
    </row>
    <row r="72" spans="1:16" ht="195" hidden="1" x14ac:dyDescent="0.25">
      <c r="A72" s="89" t="s">
        <v>170</v>
      </c>
      <c r="B72" s="79" t="s">
        <v>174</v>
      </c>
      <c r="C72" s="80"/>
      <c r="D72" s="80"/>
      <c r="E72" s="81" t="e">
        <f t="shared" si="11"/>
        <v>#DIV/0!</v>
      </c>
      <c r="F72" s="82"/>
      <c r="G72" s="82"/>
      <c r="H72" s="83"/>
      <c r="I72" s="84">
        <f t="shared" si="3"/>
        <v>0</v>
      </c>
      <c r="J72" s="85"/>
      <c r="K72" s="86">
        <f t="shared" si="14"/>
        <v>0</v>
      </c>
      <c r="L72" s="84">
        <f t="shared" si="5"/>
        <v>0</v>
      </c>
      <c r="M72" s="85"/>
      <c r="N72" s="86">
        <f t="shared" si="6"/>
        <v>0</v>
      </c>
      <c r="O72" s="87" t="e">
        <f t="shared" si="1"/>
        <v>#DIV/0!</v>
      </c>
      <c r="P72" s="88"/>
    </row>
    <row r="73" spans="1:16" ht="210" hidden="1" x14ac:dyDescent="0.25">
      <c r="A73" s="89" t="s">
        <v>170</v>
      </c>
      <c r="B73" s="79" t="s">
        <v>175</v>
      </c>
      <c r="C73" s="80"/>
      <c r="D73" s="80"/>
      <c r="E73" s="81" t="e">
        <f t="shared" si="11"/>
        <v>#DIV/0!</v>
      </c>
      <c r="F73" s="82"/>
      <c r="G73" s="82"/>
      <c r="H73" s="83"/>
      <c r="I73" s="84">
        <f t="shared" si="3"/>
        <v>0</v>
      </c>
      <c r="J73" s="85"/>
      <c r="K73" s="86">
        <f t="shared" si="14"/>
        <v>0</v>
      </c>
      <c r="L73" s="84">
        <f t="shared" si="5"/>
        <v>0</v>
      </c>
      <c r="M73" s="85"/>
      <c r="N73" s="86">
        <f t="shared" si="6"/>
        <v>0</v>
      </c>
      <c r="O73" s="87" t="e">
        <f t="shared" si="1"/>
        <v>#DIV/0!</v>
      </c>
      <c r="P73" s="88"/>
    </row>
    <row r="74" spans="1:16" ht="111.75" customHeight="1" x14ac:dyDescent="0.25">
      <c r="A74" s="78" t="s">
        <v>170</v>
      </c>
      <c r="B74" s="79" t="s">
        <v>176</v>
      </c>
      <c r="C74" s="80">
        <v>5394.2</v>
      </c>
      <c r="D74" s="80"/>
      <c r="E74" s="81">
        <f>D74/C74*100</f>
        <v>0</v>
      </c>
      <c r="F74" s="82"/>
      <c r="G74" s="82"/>
      <c r="H74" s="83"/>
      <c r="I74" s="84">
        <f t="shared" si="3"/>
        <v>5394.2</v>
      </c>
      <c r="J74" s="85"/>
      <c r="K74" s="86">
        <f t="shared" si="14"/>
        <v>5394.2</v>
      </c>
      <c r="L74" s="84">
        <f t="shared" si="5"/>
        <v>0</v>
      </c>
      <c r="M74" s="85"/>
      <c r="N74" s="86">
        <f t="shared" si="6"/>
        <v>0</v>
      </c>
      <c r="O74" s="87">
        <f>N74/K74*100</f>
        <v>0</v>
      </c>
      <c r="P74" s="88"/>
    </row>
    <row r="75" spans="1:16" ht="63" customHeight="1" x14ac:dyDescent="0.25">
      <c r="A75" s="89" t="s">
        <v>170</v>
      </c>
      <c r="B75" s="98" t="s">
        <v>177</v>
      </c>
      <c r="C75" s="80">
        <v>40024.9</v>
      </c>
      <c r="D75" s="80"/>
      <c r="E75" s="81">
        <f t="shared" ref="E75:E86" si="19">D75/C75*100</f>
        <v>0</v>
      </c>
      <c r="F75" s="82"/>
      <c r="G75" s="82"/>
      <c r="H75" s="83" t="e">
        <f>G75/F75*100</f>
        <v>#DIV/0!</v>
      </c>
      <c r="I75" s="84">
        <f t="shared" si="3"/>
        <v>40024.9</v>
      </c>
      <c r="J75" s="85"/>
      <c r="K75" s="86">
        <f t="shared" si="14"/>
        <v>40024.9</v>
      </c>
      <c r="L75" s="84">
        <f>D75+G75</f>
        <v>0</v>
      </c>
      <c r="M75" s="85"/>
      <c r="N75" s="86">
        <f>L75-M75</f>
        <v>0</v>
      </c>
      <c r="O75" s="87">
        <f t="shared" si="1"/>
        <v>0</v>
      </c>
      <c r="P75" s="88"/>
    </row>
    <row r="76" spans="1:16" ht="79.5" customHeight="1" x14ac:dyDescent="0.25">
      <c r="A76" s="89" t="s">
        <v>170</v>
      </c>
      <c r="B76" s="98" t="s">
        <v>178</v>
      </c>
      <c r="C76" s="80">
        <v>706.7</v>
      </c>
      <c r="D76" s="80"/>
      <c r="E76" s="81">
        <f t="shared" si="19"/>
        <v>0</v>
      </c>
      <c r="F76" s="82"/>
      <c r="G76" s="82"/>
      <c r="H76" s="83"/>
      <c r="I76" s="84">
        <f t="shared" si="3"/>
        <v>706.7</v>
      </c>
      <c r="J76" s="85"/>
      <c r="K76" s="86">
        <f t="shared" si="14"/>
        <v>706.7</v>
      </c>
      <c r="L76" s="84">
        <f t="shared" si="5"/>
        <v>0</v>
      </c>
      <c r="M76" s="85"/>
      <c r="N76" s="86">
        <f t="shared" si="6"/>
        <v>0</v>
      </c>
      <c r="O76" s="87"/>
      <c r="P76" s="88"/>
    </row>
    <row r="77" spans="1:16" ht="41.25" customHeight="1" x14ac:dyDescent="0.25">
      <c r="A77" s="89" t="s">
        <v>170</v>
      </c>
      <c r="B77" s="98" t="s">
        <v>179</v>
      </c>
      <c r="C77" s="80">
        <v>8500</v>
      </c>
      <c r="D77" s="80"/>
      <c r="E77" s="81">
        <f t="shared" si="19"/>
        <v>0</v>
      </c>
      <c r="F77" s="82"/>
      <c r="G77" s="82"/>
      <c r="H77" s="83"/>
      <c r="I77" s="84">
        <f t="shared" si="3"/>
        <v>8500</v>
      </c>
      <c r="J77" s="85"/>
      <c r="K77" s="86">
        <f t="shared" si="14"/>
        <v>8500</v>
      </c>
      <c r="L77" s="84">
        <f t="shared" si="5"/>
        <v>0</v>
      </c>
      <c r="M77" s="85"/>
      <c r="N77" s="86">
        <f t="shared" si="6"/>
        <v>0</v>
      </c>
      <c r="O77" s="87"/>
      <c r="P77" s="88"/>
    </row>
    <row r="78" spans="1:16" ht="126.75" customHeight="1" x14ac:dyDescent="0.25">
      <c r="A78" s="89" t="s">
        <v>170</v>
      </c>
      <c r="B78" s="98" t="s">
        <v>180</v>
      </c>
      <c r="C78" s="80">
        <v>161500</v>
      </c>
      <c r="D78" s="80"/>
      <c r="E78" s="81">
        <f t="shared" si="19"/>
        <v>0</v>
      </c>
      <c r="F78" s="82"/>
      <c r="G78" s="82"/>
      <c r="H78" s="83" t="e">
        <f>G78/F78*100</f>
        <v>#DIV/0!</v>
      </c>
      <c r="I78" s="84">
        <f t="shared" si="3"/>
        <v>161500</v>
      </c>
      <c r="J78" s="85"/>
      <c r="K78" s="86">
        <f t="shared" si="14"/>
        <v>161500</v>
      </c>
      <c r="L78" s="84">
        <f t="shared" si="5"/>
        <v>0</v>
      </c>
      <c r="M78" s="85"/>
      <c r="N78" s="86">
        <f t="shared" si="6"/>
        <v>0</v>
      </c>
      <c r="O78" s="87">
        <f>N78/K78*100</f>
        <v>0</v>
      </c>
      <c r="P78" s="88"/>
    </row>
    <row r="79" spans="1:16" ht="78.75" customHeight="1" x14ac:dyDescent="0.25">
      <c r="A79" s="89" t="s">
        <v>170</v>
      </c>
      <c r="B79" s="98" t="s">
        <v>181</v>
      </c>
      <c r="C79" s="80">
        <v>2000</v>
      </c>
      <c r="D79" s="80"/>
      <c r="E79" s="81">
        <f t="shared" si="19"/>
        <v>0</v>
      </c>
      <c r="F79" s="82"/>
      <c r="G79" s="82"/>
      <c r="H79" s="83" t="e">
        <f>G79/F79*100</f>
        <v>#DIV/0!</v>
      </c>
      <c r="I79" s="84">
        <f t="shared" si="3"/>
        <v>2000</v>
      </c>
      <c r="J79" s="85">
        <v>1700</v>
      </c>
      <c r="K79" s="86">
        <f t="shared" si="14"/>
        <v>300</v>
      </c>
      <c r="L79" s="84">
        <f t="shared" si="5"/>
        <v>0</v>
      </c>
      <c r="M79" s="85"/>
      <c r="N79" s="86">
        <f t="shared" si="6"/>
        <v>0</v>
      </c>
      <c r="O79" s="87">
        <f>N79/K79*100</f>
        <v>0</v>
      </c>
      <c r="P79" s="88"/>
    </row>
    <row r="80" spans="1:16" ht="140.25" customHeight="1" x14ac:dyDescent="0.25">
      <c r="A80" s="89" t="s">
        <v>170</v>
      </c>
      <c r="B80" s="98" t="s">
        <v>182</v>
      </c>
      <c r="C80" s="80"/>
      <c r="D80" s="80"/>
      <c r="E80" s="81" t="e">
        <f t="shared" si="19"/>
        <v>#DIV/0!</v>
      </c>
      <c r="F80" s="82">
        <v>15100</v>
      </c>
      <c r="G80" s="82"/>
      <c r="H80" s="83">
        <f>G80/F80*100</f>
        <v>0</v>
      </c>
      <c r="I80" s="84">
        <f t="shared" si="3"/>
        <v>15100</v>
      </c>
      <c r="J80" s="85">
        <v>15100</v>
      </c>
      <c r="K80" s="86">
        <f t="shared" si="14"/>
        <v>0</v>
      </c>
      <c r="L80" s="84">
        <f t="shared" si="5"/>
        <v>0</v>
      </c>
      <c r="M80" s="85"/>
      <c r="N80" s="86">
        <f t="shared" si="6"/>
        <v>0</v>
      </c>
      <c r="O80" s="87" t="e">
        <f>N80/K80*100</f>
        <v>#DIV/0!</v>
      </c>
      <c r="P80" s="88"/>
    </row>
    <row r="81" spans="1:16" ht="94.5" customHeight="1" x14ac:dyDescent="0.25">
      <c r="A81" s="89" t="s">
        <v>170</v>
      </c>
      <c r="B81" s="98" t="s">
        <v>183</v>
      </c>
      <c r="C81" s="80"/>
      <c r="D81" s="80"/>
      <c r="E81" s="81" t="e">
        <f t="shared" si="19"/>
        <v>#DIV/0!</v>
      </c>
      <c r="F81" s="82">
        <v>6540</v>
      </c>
      <c r="G81" s="82"/>
      <c r="H81" s="83">
        <f>G81/F81*100</f>
        <v>0</v>
      </c>
      <c r="I81" s="84">
        <f t="shared" si="3"/>
        <v>6540</v>
      </c>
      <c r="J81" s="85"/>
      <c r="K81" s="86">
        <f t="shared" si="14"/>
        <v>6540</v>
      </c>
      <c r="L81" s="84"/>
      <c r="M81" s="85"/>
      <c r="N81" s="86">
        <f t="shared" si="6"/>
        <v>0</v>
      </c>
      <c r="O81" s="87">
        <f>N81/K81*100</f>
        <v>0</v>
      </c>
      <c r="P81" s="88"/>
    </row>
    <row r="82" spans="1:16" ht="109.5" customHeight="1" x14ac:dyDescent="0.25">
      <c r="A82" s="89" t="s">
        <v>170</v>
      </c>
      <c r="B82" s="98" t="s">
        <v>184</v>
      </c>
      <c r="C82" s="80">
        <v>287.7</v>
      </c>
      <c r="D82" s="80"/>
      <c r="E82" s="81">
        <f t="shared" si="19"/>
        <v>0</v>
      </c>
      <c r="F82" s="82"/>
      <c r="G82" s="82"/>
      <c r="H82" s="83" t="e">
        <f>G82/F82*100</f>
        <v>#DIV/0!</v>
      </c>
      <c r="I82" s="84">
        <f t="shared" si="3"/>
        <v>287.7</v>
      </c>
      <c r="J82" s="85"/>
      <c r="K82" s="86">
        <f t="shared" si="14"/>
        <v>287.7</v>
      </c>
      <c r="L82" s="84">
        <f t="shared" si="5"/>
        <v>0</v>
      </c>
      <c r="M82" s="85"/>
      <c r="N82" s="86">
        <f t="shared" si="6"/>
        <v>0</v>
      </c>
      <c r="O82" s="100">
        <f t="shared" si="1"/>
        <v>0</v>
      </c>
      <c r="P82" s="88"/>
    </row>
    <row r="83" spans="1:16" ht="105" hidden="1" x14ac:dyDescent="0.25">
      <c r="A83" s="89" t="s">
        <v>170</v>
      </c>
      <c r="B83" s="98" t="s">
        <v>184</v>
      </c>
      <c r="C83" s="80"/>
      <c r="D83" s="80"/>
      <c r="E83" s="81" t="e">
        <f t="shared" si="19"/>
        <v>#DIV/0!</v>
      </c>
      <c r="F83" s="82"/>
      <c r="G83" s="82"/>
      <c r="H83" s="83" t="e">
        <f t="shared" ref="H83:H86" si="20">G83/F83*100</f>
        <v>#DIV/0!</v>
      </c>
      <c r="I83" s="84">
        <f t="shared" si="3"/>
        <v>0</v>
      </c>
      <c r="J83" s="85"/>
      <c r="K83" s="86">
        <f t="shared" si="14"/>
        <v>0</v>
      </c>
      <c r="L83" s="84">
        <f t="shared" si="5"/>
        <v>0</v>
      </c>
      <c r="M83" s="85"/>
      <c r="N83" s="86">
        <f t="shared" si="6"/>
        <v>0</v>
      </c>
      <c r="O83" s="87" t="e">
        <f t="shared" si="1"/>
        <v>#DIV/0!</v>
      </c>
      <c r="P83" s="88"/>
    </row>
    <row r="84" spans="1:16" ht="105" hidden="1" x14ac:dyDescent="0.25">
      <c r="A84" s="89" t="s">
        <v>170</v>
      </c>
      <c r="B84" s="98" t="s">
        <v>184</v>
      </c>
      <c r="C84" s="80"/>
      <c r="D84" s="80"/>
      <c r="E84" s="81" t="e">
        <f t="shared" si="19"/>
        <v>#DIV/0!</v>
      </c>
      <c r="F84" s="82"/>
      <c r="G84" s="82"/>
      <c r="H84" s="83" t="e">
        <f t="shared" si="20"/>
        <v>#DIV/0!</v>
      </c>
      <c r="I84" s="84">
        <f t="shared" si="3"/>
        <v>0</v>
      </c>
      <c r="J84" s="85"/>
      <c r="K84" s="86">
        <f t="shared" si="14"/>
        <v>0</v>
      </c>
      <c r="L84" s="84">
        <f t="shared" si="5"/>
        <v>0</v>
      </c>
      <c r="M84" s="85"/>
      <c r="N84" s="86">
        <f t="shared" si="6"/>
        <v>0</v>
      </c>
      <c r="O84" s="87" t="e">
        <f t="shared" si="1"/>
        <v>#DIV/0!</v>
      </c>
      <c r="P84" s="88"/>
    </row>
    <row r="85" spans="1:16" ht="105" hidden="1" x14ac:dyDescent="0.25">
      <c r="A85" s="89" t="s">
        <v>170</v>
      </c>
      <c r="B85" s="98" t="s">
        <v>184</v>
      </c>
      <c r="C85" s="80"/>
      <c r="D85" s="80"/>
      <c r="E85" s="81" t="e">
        <f t="shared" si="19"/>
        <v>#DIV/0!</v>
      </c>
      <c r="F85" s="82"/>
      <c r="G85" s="82"/>
      <c r="H85" s="83" t="e">
        <f t="shared" si="20"/>
        <v>#DIV/0!</v>
      </c>
      <c r="I85" s="84">
        <f t="shared" si="3"/>
        <v>0</v>
      </c>
      <c r="J85" s="85"/>
      <c r="K85" s="86">
        <f>I85-J85</f>
        <v>0</v>
      </c>
      <c r="L85" s="84">
        <f t="shared" si="5"/>
        <v>0</v>
      </c>
      <c r="M85" s="85"/>
      <c r="N85" s="86">
        <f t="shared" si="6"/>
        <v>0</v>
      </c>
      <c r="O85" s="87"/>
      <c r="P85" s="88"/>
    </row>
    <row r="86" spans="1:16" ht="132" customHeight="1" x14ac:dyDescent="0.25">
      <c r="A86" s="89" t="s">
        <v>185</v>
      </c>
      <c r="B86" s="98" t="s">
        <v>186</v>
      </c>
      <c r="C86" s="80">
        <v>13680.9</v>
      </c>
      <c r="D86" s="80"/>
      <c r="E86" s="81">
        <f t="shared" si="19"/>
        <v>0</v>
      </c>
      <c r="F86" s="80">
        <v>13496.9</v>
      </c>
      <c r="G86" s="82"/>
      <c r="H86" s="83">
        <f t="shared" si="20"/>
        <v>0</v>
      </c>
      <c r="I86" s="84">
        <f t="shared" si="3"/>
        <v>27177.8</v>
      </c>
      <c r="J86" s="85">
        <v>13496.9</v>
      </c>
      <c r="K86" s="86">
        <f t="shared" si="14"/>
        <v>13680.9</v>
      </c>
      <c r="L86" s="84">
        <f t="shared" si="5"/>
        <v>0</v>
      </c>
      <c r="M86" s="85"/>
      <c r="N86" s="86">
        <f t="shared" si="6"/>
        <v>0</v>
      </c>
      <c r="O86" s="87"/>
      <c r="P86" s="88"/>
    </row>
    <row r="87" spans="1:16" ht="85.5" customHeight="1" x14ac:dyDescent="0.25">
      <c r="A87" s="101" t="s">
        <v>185</v>
      </c>
      <c r="B87" s="79" t="s">
        <v>187</v>
      </c>
      <c r="C87" s="80">
        <v>1500</v>
      </c>
      <c r="D87" s="80"/>
      <c r="E87" s="81">
        <f t="shared" si="11"/>
        <v>0</v>
      </c>
      <c r="F87" s="80">
        <v>1500</v>
      </c>
      <c r="G87" s="82"/>
      <c r="H87" s="83">
        <f>G87/F87*100</f>
        <v>0</v>
      </c>
      <c r="I87" s="84">
        <f t="shared" ref="I87:I145" si="21">C87+F87</f>
        <v>3000</v>
      </c>
      <c r="J87" s="85">
        <v>1500</v>
      </c>
      <c r="K87" s="86">
        <f t="shared" si="14"/>
        <v>1500</v>
      </c>
      <c r="L87" s="84">
        <f t="shared" ref="L87:L145" si="22">D87+G87</f>
        <v>0</v>
      </c>
      <c r="M87" s="85"/>
      <c r="N87" s="86">
        <f t="shared" ref="N87:N145" si="23">L87-M87</f>
        <v>0</v>
      </c>
      <c r="O87" s="87">
        <f t="shared" si="1"/>
        <v>0</v>
      </c>
      <c r="P87" s="88"/>
    </row>
    <row r="88" spans="1:16" ht="75" hidden="1" x14ac:dyDescent="0.25">
      <c r="A88" s="89" t="s">
        <v>185</v>
      </c>
      <c r="B88" s="79" t="s">
        <v>188</v>
      </c>
      <c r="C88" s="80"/>
      <c r="D88" s="80"/>
      <c r="E88" s="81"/>
      <c r="F88" s="80"/>
      <c r="G88" s="82"/>
      <c r="H88" s="83"/>
      <c r="I88" s="84">
        <f t="shared" si="21"/>
        <v>0</v>
      </c>
      <c r="J88" s="85"/>
      <c r="K88" s="86">
        <f t="shared" si="14"/>
        <v>0</v>
      </c>
      <c r="L88" s="84">
        <f t="shared" si="22"/>
        <v>0</v>
      </c>
      <c r="M88" s="85"/>
      <c r="N88" s="86">
        <f t="shared" si="23"/>
        <v>0</v>
      </c>
      <c r="O88" s="87"/>
      <c r="P88" s="88"/>
    </row>
    <row r="89" spans="1:16" ht="45" hidden="1" customHeight="1" x14ac:dyDescent="0.25">
      <c r="A89" s="89" t="s">
        <v>185</v>
      </c>
      <c r="B89" s="79" t="s">
        <v>189</v>
      </c>
      <c r="C89" s="80"/>
      <c r="D89" s="80"/>
      <c r="E89" s="81"/>
      <c r="F89" s="80"/>
      <c r="G89" s="82"/>
      <c r="H89" s="83"/>
      <c r="I89" s="84">
        <f t="shared" si="21"/>
        <v>0</v>
      </c>
      <c r="J89" s="85"/>
      <c r="K89" s="86">
        <f t="shared" si="14"/>
        <v>0</v>
      </c>
      <c r="L89" s="84">
        <f t="shared" si="22"/>
        <v>0</v>
      </c>
      <c r="M89" s="85"/>
      <c r="N89" s="86">
        <f t="shared" si="23"/>
        <v>0</v>
      </c>
      <c r="O89" s="87"/>
      <c r="P89" s="88"/>
    </row>
    <row r="90" spans="1:16" ht="105" hidden="1" x14ac:dyDescent="0.25">
      <c r="A90" s="89" t="s">
        <v>185</v>
      </c>
      <c r="B90" s="79" t="s">
        <v>190</v>
      </c>
      <c r="C90" s="80"/>
      <c r="D90" s="80"/>
      <c r="E90" s="81" t="e">
        <f t="shared" si="11"/>
        <v>#DIV/0!</v>
      </c>
      <c r="F90" s="80"/>
      <c r="G90" s="82"/>
      <c r="H90" s="83" t="e">
        <f>G90/F90*100</f>
        <v>#DIV/0!</v>
      </c>
      <c r="I90" s="84">
        <f t="shared" si="21"/>
        <v>0</v>
      </c>
      <c r="J90" s="85"/>
      <c r="K90" s="86">
        <f t="shared" si="14"/>
        <v>0</v>
      </c>
      <c r="L90" s="84">
        <f t="shared" si="22"/>
        <v>0</v>
      </c>
      <c r="M90" s="85"/>
      <c r="N90" s="86">
        <f>L90-M90</f>
        <v>0</v>
      </c>
      <c r="O90" s="87" t="e">
        <f t="shared" si="1"/>
        <v>#DIV/0!</v>
      </c>
      <c r="P90" s="88"/>
    </row>
    <row r="91" spans="1:16" s="105" customFormat="1" ht="60" hidden="1" x14ac:dyDescent="0.2">
      <c r="A91" s="102" t="s">
        <v>185</v>
      </c>
      <c r="B91" s="103" t="s">
        <v>191</v>
      </c>
      <c r="C91" s="80"/>
      <c r="D91" s="80"/>
      <c r="E91" s="81"/>
      <c r="F91" s="80"/>
      <c r="G91" s="82"/>
      <c r="H91" s="83" t="e">
        <f>G91/F91*100</f>
        <v>#DIV/0!</v>
      </c>
      <c r="I91" s="84">
        <f t="shared" si="21"/>
        <v>0</v>
      </c>
      <c r="J91" s="85"/>
      <c r="K91" s="86">
        <f t="shared" si="14"/>
        <v>0</v>
      </c>
      <c r="L91" s="84">
        <f t="shared" si="22"/>
        <v>0</v>
      </c>
      <c r="M91" s="85"/>
      <c r="N91" s="86">
        <f t="shared" si="23"/>
        <v>0</v>
      </c>
      <c r="O91" s="87" t="e">
        <f t="shared" si="1"/>
        <v>#DIV/0!</v>
      </c>
      <c r="P91" s="104"/>
    </row>
    <row r="92" spans="1:16" ht="105" hidden="1" x14ac:dyDescent="0.25">
      <c r="A92" s="89" t="s">
        <v>185</v>
      </c>
      <c r="B92" s="79" t="s">
        <v>192</v>
      </c>
      <c r="C92" s="80"/>
      <c r="D92" s="80"/>
      <c r="E92" s="81"/>
      <c r="F92" s="80"/>
      <c r="G92" s="82"/>
      <c r="H92" s="83" t="e">
        <f t="shared" ref="H92:H93" si="24">G92/F92*100</f>
        <v>#DIV/0!</v>
      </c>
      <c r="I92" s="84">
        <f t="shared" si="21"/>
        <v>0</v>
      </c>
      <c r="J92" s="85"/>
      <c r="K92" s="86">
        <f t="shared" si="14"/>
        <v>0</v>
      </c>
      <c r="L92" s="84">
        <f t="shared" si="22"/>
        <v>0</v>
      </c>
      <c r="M92" s="85"/>
      <c r="N92" s="86">
        <f t="shared" si="23"/>
        <v>0</v>
      </c>
      <c r="O92" s="87"/>
      <c r="P92" s="88"/>
    </row>
    <row r="93" spans="1:16" ht="75" hidden="1" x14ac:dyDescent="0.25">
      <c r="A93" s="89" t="s">
        <v>185</v>
      </c>
      <c r="B93" s="79" t="s">
        <v>193</v>
      </c>
      <c r="C93" s="80"/>
      <c r="D93" s="80"/>
      <c r="E93" s="81" t="e">
        <f t="shared" si="11"/>
        <v>#DIV/0!</v>
      </c>
      <c r="F93" s="80"/>
      <c r="G93" s="82"/>
      <c r="H93" s="83" t="e">
        <f t="shared" si="24"/>
        <v>#DIV/0!</v>
      </c>
      <c r="I93" s="84">
        <f t="shared" si="21"/>
        <v>0</v>
      </c>
      <c r="J93" s="85"/>
      <c r="K93" s="86">
        <f>I93-J93</f>
        <v>0</v>
      </c>
      <c r="L93" s="84">
        <f t="shared" si="22"/>
        <v>0</v>
      </c>
      <c r="M93" s="85"/>
      <c r="N93" s="86">
        <f t="shared" si="23"/>
        <v>0</v>
      </c>
      <c r="O93" s="87" t="e">
        <f t="shared" si="1"/>
        <v>#DIV/0!</v>
      </c>
      <c r="P93" s="88"/>
    </row>
    <row r="94" spans="1:16" ht="120" hidden="1" x14ac:dyDescent="0.25">
      <c r="A94" s="89" t="s">
        <v>185</v>
      </c>
      <c r="B94" s="106" t="s">
        <v>194</v>
      </c>
      <c r="C94" s="80"/>
      <c r="D94" s="80"/>
      <c r="E94" s="81"/>
      <c r="F94" s="80"/>
      <c r="G94" s="82"/>
      <c r="H94" s="83" t="e">
        <f>G94/F94*100</f>
        <v>#DIV/0!</v>
      </c>
      <c r="I94" s="84">
        <f t="shared" si="21"/>
        <v>0</v>
      </c>
      <c r="J94" s="85"/>
      <c r="K94" s="86">
        <f t="shared" si="14"/>
        <v>0</v>
      </c>
      <c r="L94" s="84">
        <f t="shared" si="22"/>
        <v>0</v>
      </c>
      <c r="M94" s="85"/>
      <c r="N94" s="86">
        <f t="shared" si="23"/>
        <v>0</v>
      </c>
      <c r="O94" s="87" t="e">
        <f t="shared" si="1"/>
        <v>#DIV/0!</v>
      </c>
      <c r="P94" s="88"/>
    </row>
    <row r="95" spans="1:16" ht="45" hidden="1" x14ac:dyDescent="0.25">
      <c r="A95" s="89" t="s">
        <v>185</v>
      </c>
      <c r="B95" s="79" t="s">
        <v>195</v>
      </c>
      <c r="C95" s="80"/>
      <c r="D95" s="80"/>
      <c r="E95" s="81" t="e">
        <f t="shared" si="11"/>
        <v>#DIV/0!</v>
      </c>
      <c r="F95" s="80"/>
      <c r="G95" s="82"/>
      <c r="H95" s="83" t="e">
        <f>G95/F95*100</f>
        <v>#DIV/0!</v>
      </c>
      <c r="I95" s="84">
        <f t="shared" si="21"/>
        <v>0</v>
      </c>
      <c r="J95" s="85"/>
      <c r="K95" s="86">
        <f t="shared" si="14"/>
        <v>0</v>
      </c>
      <c r="L95" s="84">
        <f t="shared" si="22"/>
        <v>0</v>
      </c>
      <c r="M95" s="85"/>
      <c r="N95" s="86">
        <f t="shared" si="23"/>
        <v>0</v>
      </c>
      <c r="O95" s="87" t="e">
        <f t="shared" si="1"/>
        <v>#DIV/0!</v>
      </c>
      <c r="P95" s="88"/>
    </row>
    <row r="96" spans="1:16" ht="60" hidden="1" x14ac:dyDescent="0.25">
      <c r="A96" s="89" t="s">
        <v>185</v>
      </c>
      <c r="B96" s="79" t="s">
        <v>196</v>
      </c>
      <c r="C96" s="80"/>
      <c r="D96" s="80"/>
      <c r="E96" s="81"/>
      <c r="F96" s="80"/>
      <c r="G96" s="82"/>
      <c r="H96" s="83"/>
      <c r="I96" s="84">
        <f t="shared" si="21"/>
        <v>0</v>
      </c>
      <c r="J96" s="85"/>
      <c r="K96" s="86">
        <f t="shared" ref="K96:K145" si="25">I96-J96</f>
        <v>0</v>
      </c>
      <c r="L96" s="84">
        <f t="shared" si="22"/>
        <v>0</v>
      </c>
      <c r="M96" s="85"/>
      <c r="N96" s="86">
        <f t="shared" si="23"/>
        <v>0</v>
      </c>
      <c r="O96" s="87" t="e">
        <f t="shared" si="1"/>
        <v>#DIV/0!</v>
      </c>
      <c r="P96" s="88"/>
    </row>
    <row r="97" spans="1:16" ht="45" hidden="1" x14ac:dyDescent="0.25">
      <c r="A97" s="89" t="s">
        <v>185</v>
      </c>
      <c r="B97" s="79" t="s">
        <v>197</v>
      </c>
      <c r="C97" s="80"/>
      <c r="D97" s="80"/>
      <c r="E97" s="81"/>
      <c r="F97" s="80"/>
      <c r="G97" s="82"/>
      <c r="H97" s="83"/>
      <c r="I97" s="84">
        <f t="shared" si="21"/>
        <v>0</v>
      </c>
      <c r="J97" s="85"/>
      <c r="K97" s="86">
        <f t="shared" si="25"/>
        <v>0</v>
      </c>
      <c r="L97" s="84">
        <f t="shared" si="22"/>
        <v>0</v>
      </c>
      <c r="M97" s="85"/>
      <c r="N97" s="86">
        <f t="shared" si="23"/>
        <v>0</v>
      </c>
      <c r="O97" s="87" t="e">
        <f t="shared" si="1"/>
        <v>#DIV/0!</v>
      </c>
      <c r="P97" s="88"/>
    </row>
    <row r="98" spans="1:16" ht="60" hidden="1" x14ac:dyDescent="0.25">
      <c r="A98" s="89" t="s">
        <v>185</v>
      </c>
      <c r="B98" s="107" t="s">
        <v>198</v>
      </c>
      <c r="C98" s="80"/>
      <c r="D98" s="80"/>
      <c r="E98" s="81"/>
      <c r="F98" s="80"/>
      <c r="G98" s="82"/>
      <c r="H98" s="83"/>
      <c r="I98" s="84">
        <f t="shared" si="21"/>
        <v>0</v>
      </c>
      <c r="J98" s="85"/>
      <c r="K98" s="86">
        <f t="shared" si="25"/>
        <v>0</v>
      </c>
      <c r="L98" s="84">
        <f t="shared" si="22"/>
        <v>0</v>
      </c>
      <c r="M98" s="85"/>
      <c r="N98" s="86">
        <f t="shared" si="23"/>
        <v>0</v>
      </c>
      <c r="O98" s="87" t="e">
        <f t="shared" si="1"/>
        <v>#DIV/0!</v>
      </c>
      <c r="P98" s="88"/>
    </row>
    <row r="99" spans="1:16" ht="39" customHeight="1" x14ac:dyDescent="0.25">
      <c r="A99" s="78" t="s">
        <v>185</v>
      </c>
      <c r="B99" s="79" t="s">
        <v>199</v>
      </c>
      <c r="C99" s="80"/>
      <c r="D99" s="80"/>
      <c r="E99" s="81"/>
      <c r="F99" s="80">
        <v>45096.1</v>
      </c>
      <c r="G99" s="82">
        <v>318.60000000000002</v>
      </c>
      <c r="H99" s="83">
        <f>G99/F99*100</f>
        <v>0.70649124868891111</v>
      </c>
      <c r="I99" s="84">
        <f t="shared" si="21"/>
        <v>45096.1</v>
      </c>
      <c r="J99" s="85"/>
      <c r="K99" s="86">
        <f t="shared" si="25"/>
        <v>45096.1</v>
      </c>
      <c r="L99" s="84">
        <f t="shared" si="22"/>
        <v>318.60000000000002</v>
      </c>
      <c r="M99" s="85"/>
      <c r="N99" s="86">
        <f t="shared" si="23"/>
        <v>318.60000000000002</v>
      </c>
      <c r="O99" s="87">
        <f t="shared" si="1"/>
        <v>0.70649124868891111</v>
      </c>
      <c r="P99" s="88"/>
    </row>
    <row r="100" spans="1:16" ht="38.25" customHeight="1" x14ac:dyDescent="0.25">
      <c r="A100" s="89" t="s">
        <v>200</v>
      </c>
      <c r="B100" s="79" t="s">
        <v>201</v>
      </c>
      <c r="C100" s="80">
        <v>46.6</v>
      </c>
      <c r="D100" s="80"/>
      <c r="E100" s="81">
        <f>D100/C100*100</f>
        <v>0</v>
      </c>
      <c r="F100" s="80">
        <v>0</v>
      </c>
      <c r="G100" s="82"/>
      <c r="H100" s="83">
        <v>0</v>
      </c>
      <c r="I100" s="84">
        <f t="shared" si="21"/>
        <v>46.6</v>
      </c>
      <c r="J100" s="85"/>
      <c r="K100" s="86">
        <f t="shared" si="25"/>
        <v>46.6</v>
      </c>
      <c r="L100" s="84">
        <f t="shared" si="22"/>
        <v>0</v>
      </c>
      <c r="M100" s="85"/>
      <c r="N100" s="86">
        <f t="shared" si="23"/>
        <v>0</v>
      </c>
      <c r="O100" s="108">
        <f t="shared" si="1"/>
        <v>0</v>
      </c>
      <c r="P100" s="88"/>
    </row>
    <row r="101" spans="1:16" ht="35.25" customHeight="1" x14ac:dyDescent="0.25">
      <c r="A101" s="109" t="s">
        <v>202</v>
      </c>
      <c r="B101" s="110" t="s">
        <v>203</v>
      </c>
      <c r="C101" s="99">
        <f t="shared" ref="C101:N101" si="26">C102</f>
        <v>120.9</v>
      </c>
      <c r="D101" s="99">
        <f t="shared" si="26"/>
        <v>0</v>
      </c>
      <c r="E101" s="91">
        <f t="shared" si="11"/>
        <v>0</v>
      </c>
      <c r="F101" s="99">
        <f t="shared" si="26"/>
        <v>0</v>
      </c>
      <c r="G101" s="99">
        <f t="shared" si="26"/>
        <v>0</v>
      </c>
      <c r="H101" s="76" t="e">
        <f t="shared" si="26"/>
        <v>#DIV/0!</v>
      </c>
      <c r="I101" s="99">
        <f t="shared" si="26"/>
        <v>120.9</v>
      </c>
      <c r="J101" s="99">
        <f t="shared" si="26"/>
        <v>0</v>
      </c>
      <c r="K101" s="99">
        <f>K102</f>
        <v>120.9</v>
      </c>
      <c r="L101" s="99">
        <f t="shared" si="26"/>
        <v>0</v>
      </c>
      <c r="M101" s="99">
        <f t="shared" si="26"/>
        <v>0</v>
      </c>
      <c r="N101" s="99">
        <f t="shared" si="26"/>
        <v>0</v>
      </c>
      <c r="O101" s="111">
        <f t="shared" si="1"/>
        <v>0</v>
      </c>
      <c r="P101" s="88"/>
    </row>
    <row r="102" spans="1:16" ht="43.5" customHeight="1" x14ac:dyDescent="0.25">
      <c r="A102" s="89" t="s">
        <v>204</v>
      </c>
      <c r="B102" s="112" t="s">
        <v>205</v>
      </c>
      <c r="C102" s="82">
        <v>120.9</v>
      </c>
      <c r="D102" s="82"/>
      <c r="E102" s="81">
        <f t="shared" si="11"/>
        <v>0</v>
      </c>
      <c r="F102" s="82"/>
      <c r="G102" s="82"/>
      <c r="H102" s="83" t="e">
        <f>G102/F102*100</f>
        <v>#DIV/0!</v>
      </c>
      <c r="I102" s="84">
        <f t="shared" si="21"/>
        <v>120.9</v>
      </c>
      <c r="J102" s="85"/>
      <c r="K102" s="86">
        <f t="shared" si="25"/>
        <v>120.9</v>
      </c>
      <c r="L102" s="84">
        <f t="shared" si="22"/>
        <v>0</v>
      </c>
      <c r="M102" s="85"/>
      <c r="N102" s="86">
        <f t="shared" si="23"/>
        <v>0</v>
      </c>
      <c r="O102" s="87">
        <f t="shared" si="1"/>
        <v>0</v>
      </c>
      <c r="P102" s="88"/>
    </row>
    <row r="103" spans="1:16" ht="19.5" customHeight="1" x14ac:dyDescent="0.25">
      <c r="A103" s="73" t="s">
        <v>206</v>
      </c>
      <c r="B103" s="74" t="s">
        <v>207</v>
      </c>
      <c r="C103" s="75">
        <f>SUM(C104:C113)</f>
        <v>2042693.5000000002</v>
      </c>
      <c r="D103" s="75">
        <f>SUM(D104:D113)</f>
        <v>101485.1</v>
      </c>
      <c r="E103" s="75">
        <f>D103/C103*100</f>
        <v>4.96820007504797</v>
      </c>
      <c r="F103" s="99">
        <f>F104+F106+F107+F112+F113</f>
        <v>0</v>
      </c>
      <c r="G103" s="99">
        <f>SUM(G104:G113)</f>
        <v>0</v>
      </c>
      <c r="H103" s="76">
        <v>0</v>
      </c>
      <c r="I103" s="75">
        <f t="shared" ref="I103:N103" si="27">SUM(I104:I113)</f>
        <v>2042693.5000000002</v>
      </c>
      <c r="J103" s="75">
        <f t="shared" si="27"/>
        <v>0</v>
      </c>
      <c r="K103" s="75">
        <f>SUM(K104:K113)</f>
        <v>2042693.5000000002</v>
      </c>
      <c r="L103" s="75">
        <f t="shared" si="27"/>
        <v>101485.1</v>
      </c>
      <c r="M103" s="75">
        <f t="shared" si="27"/>
        <v>0</v>
      </c>
      <c r="N103" s="75">
        <f t="shared" si="27"/>
        <v>101485.1</v>
      </c>
      <c r="O103" s="77">
        <f t="shared" si="1"/>
        <v>4.96820007504797</v>
      </c>
      <c r="P103" s="88"/>
    </row>
    <row r="104" spans="1:16" ht="15" customHeight="1" x14ac:dyDescent="0.25">
      <c r="A104" s="78" t="s">
        <v>208</v>
      </c>
      <c r="B104" s="79" t="s">
        <v>209</v>
      </c>
      <c r="C104" s="80">
        <v>397568.9</v>
      </c>
      <c r="D104" s="80">
        <v>67451.600000000006</v>
      </c>
      <c r="E104" s="81">
        <f t="shared" si="11"/>
        <v>16.966015198874963</v>
      </c>
      <c r="F104" s="82">
        <v>0</v>
      </c>
      <c r="G104" s="82">
        <v>0</v>
      </c>
      <c r="H104" s="83">
        <v>0</v>
      </c>
      <c r="I104" s="84">
        <f t="shared" si="21"/>
        <v>397568.9</v>
      </c>
      <c r="J104" s="85"/>
      <c r="K104" s="86">
        <f t="shared" si="25"/>
        <v>397568.9</v>
      </c>
      <c r="L104" s="84">
        <f t="shared" si="22"/>
        <v>67451.600000000006</v>
      </c>
      <c r="M104" s="85"/>
      <c r="N104" s="86">
        <f t="shared" si="23"/>
        <v>67451.600000000006</v>
      </c>
      <c r="O104" s="87">
        <f t="shared" si="1"/>
        <v>16.966015198874963</v>
      </c>
      <c r="P104" s="88"/>
    </row>
    <row r="105" spans="1:16" ht="59.25" customHeight="1" x14ac:dyDescent="0.25">
      <c r="A105" s="78" t="s">
        <v>208</v>
      </c>
      <c r="B105" s="79" t="s">
        <v>210</v>
      </c>
      <c r="C105" s="80">
        <v>30</v>
      </c>
      <c r="D105" s="80">
        <v>30</v>
      </c>
      <c r="E105" s="81">
        <f t="shared" si="11"/>
        <v>100</v>
      </c>
      <c r="F105" s="82">
        <v>0</v>
      </c>
      <c r="G105" s="82">
        <v>0</v>
      </c>
      <c r="H105" s="83">
        <v>0</v>
      </c>
      <c r="I105" s="84">
        <f t="shared" si="21"/>
        <v>30</v>
      </c>
      <c r="J105" s="85"/>
      <c r="K105" s="86">
        <f t="shared" si="25"/>
        <v>30</v>
      </c>
      <c r="L105" s="84">
        <f t="shared" si="22"/>
        <v>30</v>
      </c>
      <c r="M105" s="85"/>
      <c r="N105" s="86">
        <f t="shared" si="23"/>
        <v>30</v>
      </c>
      <c r="O105" s="87">
        <f t="shared" si="1"/>
        <v>100</v>
      </c>
      <c r="P105" s="88"/>
    </row>
    <row r="106" spans="1:16" ht="16.149999999999999" customHeight="1" x14ac:dyDescent="0.25">
      <c r="A106" s="78" t="s">
        <v>211</v>
      </c>
      <c r="B106" s="106" t="s">
        <v>212</v>
      </c>
      <c r="C106" s="80">
        <v>1307680.7</v>
      </c>
      <c r="D106" s="80">
        <v>21098.5</v>
      </c>
      <c r="E106" s="80">
        <f t="shared" si="11"/>
        <v>1.6134290274376615</v>
      </c>
      <c r="F106" s="82">
        <v>0</v>
      </c>
      <c r="G106" s="82">
        <v>0</v>
      </c>
      <c r="H106" s="82">
        <v>0</v>
      </c>
      <c r="I106" s="84">
        <f t="shared" si="21"/>
        <v>1307680.7</v>
      </c>
      <c r="J106" s="85"/>
      <c r="K106" s="86">
        <f t="shared" si="25"/>
        <v>1307680.7</v>
      </c>
      <c r="L106" s="84">
        <f t="shared" si="22"/>
        <v>21098.5</v>
      </c>
      <c r="M106" s="85"/>
      <c r="N106" s="86">
        <f t="shared" si="23"/>
        <v>21098.5</v>
      </c>
      <c r="O106" s="113">
        <f t="shared" si="1"/>
        <v>1.6134290274376615</v>
      </c>
      <c r="P106" s="88"/>
    </row>
    <row r="107" spans="1:16" ht="15.6" customHeight="1" x14ac:dyDescent="0.25">
      <c r="A107" s="78" t="s">
        <v>211</v>
      </c>
      <c r="B107" s="79" t="s">
        <v>213</v>
      </c>
      <c r="C107" s="80">
        <v>89349.1</v>
      </c>
      <c r="D107" s="80">
        <v>547.6</v>
      </c>
      <c r="E107" s="81">
        <f t="shared" si="11"/>
        <v>0.61287690642658965</v>
      </c>
      <c r="F107" s="82">
        <v>0</v>
      </c>
      <c r="G107" s="82">
        <v>0</v>
      </c>
      <c r="H107" s="83">
        <v>0</v>
      </c>
      <c r="I107" s="84">
        <f t="shared" si="21"/>
        <v>89349.1</v>
      </c>
      <c r="J107" s="85"/>
      <c r="K107" s="86">
        <f t="shared" si="25"/>
        <v>89349.1</v>
      </c>
      <c r="L107" s="84">
        <f t="shared" si="22"/>
        <v>547.6</v>
      </c>
      <c r="M107" s="85"/>
      <c r="N107" s="86">
        <f t="shared" si="23"/>
        <v>547.6</v>
      </c>
      <c r="O107" s="87">
        <f t="shared" si="1"/>
        <v>0.61287690642658965</v>
      </c>
      <c r="P107" s="88"/>
    </row>
    <row r="108" spans="1:16" ht="122.25" customHeight="1" x14ac:dyDescent="0.25">
      <c r="A108" s="78" t="s">
        <v>211</v>
      </c>
      <c r="B108" s="79" t="s">
        <v>214</v>
      </c>
      <c r="C108" s="80">
        <v>24507.599999999999</v>
      </c>
      <c r="D108" s="80"/>
      <c r="E108" s="81"/>
      <c r="F108" s="82"/>
      <c r="G108" s="82"/>
      <c r="H108" s="83"/>
      <c r="I108" s="84">
        <f t="shared" si="21"/>
        <v>24507.599999999999</v>
      </c>
      <c r="J108" s="85"/>
      <c r="K108" s="86">
        <f t="shared" si="25"/>
        <v>24507.599999999999</v>
      </c>
      <c r="L108" s="84">
        <f t="shared" si="22"/>
        <v>0</v>
      </c>
      <c r="M108" s="85"/>
      <c r="N108" s="86">
        <f t="shared" si="23"/>
        <v>0</v>
      </c>
      <c r="O108" s="87">
        <f t="shared" si="1"/>
        <v>0</v>
      </c>
      <c r="P108" s="88"/>
    </row>
    <row r="109" spans="1:16" ht="150" hidden="1" x14ac:dyDescent="0.25">
      <c r="A109" s="78" t="s">
        <v>211</v>
      </c>
      <c r="B109" s="79" t="s">
        <v>215</v>
      </c>
      <c r="C109" s="80"/>
      <c r="D109" s="80"/>
      <c r="E109" s="81" t="e">
        <f t="shared" si="11"/>
        <v>#DIV/0!</v>
      </c>
      <c r="F109" s="82"/>
      <c r="G109" s="82"/>
      <c r="H109" s="83"/>
      <c r="I109" s="84">
        <f t="shared" si="21"/>
        <v>0</v>
      </c>
      <c r="J109" s="85"/>
      <c r="K109" s="86">
        <f t="shared" si="25"/>
        <v>0</v>
      </c>
      <c r="L109" s="84">
        <f t="shared" si="22"/>
        <v>0</v>
      </c>
      <c r="M109" s="85"/>
      <c r="N109" s="86">
        <f t="shared" si="23"/>
        <v>0</v>
      </c>
      <c r="O109" s="87" t="e">
        <f t="shared" si="1"/>
        <v>#DIV/0!</v>
      </c>
      <c r="P109" s="88"/>
    </row>
    <row r="110" spans="1:16" ht="180" hidden="1" x14ac:dyDescent="0.25">
      <c r="A110" s="78" t="s">
        <v>211</v>
      </c>
      <c r="B110" s="79" t="s">
        <v>216</v>
      </c>
      <c r="C110" s="80"/>
      <c r="D110" s="80"/>
      <c r="E110" s="81"/>
      <c r="F110" s="82">
        <v>0</v>
      </c>
      <c r="G110" s="82">
        <v>0</v>
      </c>
      <c r="H110" s="83">
        <v>0</v>
      </c>
      <c r="I110" s="84">
        <f t="shared" si="21"/>
        <v>0</v>
      </c>
      <c r="J110" s="85"/>
      <c r="K110" s="86">
        <f t="shared" si="25"/>
        <v>0</v>
      </c>
      <c r="L110" s="84">
        <f t="shared" si="22"/>
        <v>0</v>
      </c>
      <c r="M110" s="85"/>
      <c r="N110" s="86">
        <f t="shared" si="23"/>
        <v>0</v>
      </c>
      <c r="O110" s="87"/>
      <c r="P110" s="88"/>
    </row>
    <row r="111" spans="1:16" ht="30.75" customHeight="1" x14ac:dyDescent="0.25">
      <c r="A111" s="78" t="s">
        <v>217</v>
      </c>
      <c r="B111" s="79" t="s">
        <v>218</v>
      </c>
      <c r="C111" s="80">
        <v>142617.70000000001</v>
      </c>
      <c r="D111" s="80">
        <v>9714.2000000000007</v>
      </c>
      <c r="E111" s="81">
        <f t="shared" si="11"/>
        <v>6.8113565146542117</v>
      </c>
      <c r="F111" s="82"/>
      <c r="G111" s="82"/>
      <c r="H111" s="83"/>
      <c r="I111" s="84">
        <f t="shared" si="21"/>
        <v>142617.70000000001</v>
      </c>
      <c r="J111" s="85"/>
      <c r="K111" s="86">
        <f t="shared" si="25"/>
        <v>142617.70000000001</v>
      </c>
      <c r="L111" s="84">
        <f t="shared" si="22"/>
        <v>9714.2000000000007</v>
      </c>
      <c r="M111" s="85"/>
      <c r="N111" s="86">
        <f t="shared" si="23"/>
        <v>9714.2000000000007</v>
      </c>
      <c r="O111" s="87">
        <f t="shared" si="1"/>
        <v>6.8113565146542117</v>
      </c>
      <c r="P111" s="88"/>
    </row>
    <row r="112" spans="1:16" ht="42" customHeight="1" x14ac:dyDescent="0.25">
      <c r="A112" s="78" t="s">
        <v>219</v>
      </c>
      <c r="B112" s="79" t="s">
        <v>220</v>
      </c>
      <c r="C112" s="80">
        <v>30538.799999999999</v>
      </c>
      <c r="D112" s="80">
        <v>463.4</v>
      </c>
      <c r="E112" s="81">
        <f t="shared" si="11"/>
        <v>1.517413912792906</v>
      </c>
      <c r="F112" s="82"/>
      <c r="G112" s="82"/>
      <c r="H112" s="83"/>
      <c r="I112" s="84">
        <f t="shared" si="21"/>
        <v>30538.799999999999</v>
      </c>
      <c r="J112" s="85"/>
      <c r="K112" s="86">
        <f t="shared" si="25"/>
        <v>30538.799999999999</v>
      </c>
      <c r="L112" s="84">
        <f t="shared" si="22"/>
        <v>463.4</v>
      </c>
      <c r="M112" s="85"/>
      <c r="N112" s="86">
        <f t="shared" si="23"/>
        <v>463.4</v>
      </c>
      <c r="O112" s="87">
        <f t="shared" si="1"/>
        <v>1.517413912792906</v>
      </c>
      <c r="P112" s="88"/>
    </row>
    <row r="113" spans="1:18" ht="36.75" customHeight="1" x14ac:dyDescent="0.25">
      <c r="A113" s="78" t="s">
        <v>221</v>
      </c>
      <c r="B113" s="79" t="s">
        <v>222</v>
      </c>
      <c r="C113" s="80">
        <v>50400.7</v>
      </c>
      <c r="D113" s="80">
        <v>2179.8000000000002</v>
      </c>
      <c r="E113" s="81">
        <f t="shared" si="11"/>
        <v>4.3249399313898422</v>
      </c>
      <c r="F113" s="82">
        <v>0</v>
      </c>
      <c r="G113" s="82"/>
      <c r="H113" s="83">
        <v>0</v>
      </c>
      <c r="I113" s="84">
        <f t="shared" si="21"/>
        <v>50400.7</v>
      </c>
      <c r="J113" s="85"/>
      <c r="K113" s="86">
        <f t="shared" si="25"/>
        <v>50400.7</v>
      </c>
      <c r="L113" s="84">
        <f t="shared" si="22"/>
        <v>2179.8000000000002</v>
      </c>
      <c r="M113" s="85"/>
      <c r="N113" s="86">
        <f t="shared" si="23"/>
        <v>2179.8000000000002</v>
      </c>
      <c r="O113" s="87">
        <f t="shared" si="1"/>
        <v>4.3249399313898422</v>
      </c>
      <c r="P113" s="88"/>
    </row>
    <row r="114" spans="1:18" ht="28.5" customHeight="1" x14ac:dyDescent="0.25">
      <c r="A114" s="73" t="s">
        <v>223</v>
      </c>
      <c r="B114" s="74" t="s">
        <v>224</v>
      </c>
      <c r="C114" s="75">
        <f>SUM(C115:C118)</f>
        <v>79704.2</v>
      </c>
      <c r="D114" s="75">
        <f>SUM(D115:D118)</f>
        <v>7323.3</v>
      </c>
      <c r="E114" s="75">
        <f>D114/C114*100</f>
        <v>9.1880979923266288</v>
      </c>
      <c r="F114" s="99">
        <f>SUM(F115:F118)</f>
        <v>113815.40000000001</v>
      </c>
      <c r="G114" s="99">
        <f>SUM(G115:G118)</f>
        <v>3877.5</v>
      </c>
      <c r="H114" s="76">
        <f>G114/F114*100</f>
        <v>3.4068324673111015</v>
      </c>
      <c r="I114" s="99">
        <f t="shared" ref="I114:N114" si="28">SUM(I115:I118)</f>
        <v>193519.59999999998</v>
      </c>
      <c r="J114" s="99">
        <f t="shared" si="28"/>
        <v>12582.9</v>
      </c>
      <c r="K114" s="99">
        <f>SUM(K115:K118)</f>
        <v>180936.69999999998</v>
      </c>
      <c r="L114" s="99">
        <f t="shared" si="28"/>
        <v>11200.8</v>
      </c>
      <c r="M114" s="99">
        <f t="shared" si="28"/>
        <v>0</v>
      </c>
      <c r="N114" s="99">
        <f t="shared" si="28"/>
        <v>11200.8</v>
      </c>
      <c r="O114" s="77">
        <f t="shared" si="1"/>
        <v>6.1904522410323608</v>
      </c>
      <c r="P114" s="88"/>
    </row>
    <row r="115" spans="1:18" ht="23.25" customHeight="1" x14ac:dyDescent="0.25">
      <c r="A115" s="78" t="s">
        <v>225</v>
      </c>
      <c r="B115" s="79" t="s">
        <v>226</v>
      </c>
      <c r="C115" s="80">
        <v>69528.800000000003</v>
      </c>
      <c r="D115" s="80">
        <v>6607</v>
      </c>
      <c r="E115" s="81">
        <f t="shared" si="11"/>
        <v>9.502537078160417</v>
      </c>
      <c r="F115" s="114">
        <v>113171.5</v>
      </c>
      <c r="G115" s="82">
        <v>3877.5</v>
      </c>
      <c r="H115" s="83">
        <f>G115/F115*100</f>
        <v>3.4262159642666221</v>
      </c>
      <c r="I115" s="84">
        <f t="shared" si="21"/>
        <v>182700.3</v>
      </c>
      <c r="J115" s="85">
        <v>11941.3</v>
      </c>
      <c r="K115" s="86">
        <f>I115-J115</f>
        <v>170759</v>
      </c>
      <c r="L115" s="84">
        <f t="shared" si="22"/>
        <v>10484.5</v>
      </c>
      <c r="M115" s="85"/>
      <c r="N115" s="86">
        <f t="shared" si="23"/>
        <v>10484.5</v>
      </c>
      <c r="O115" s="87">
        <f t="shared" si="1"/>
        <v>6.1399399153192507</v>
      </c>
      <c r="P115" s="88"/>
    </row>
    <row r="116" spans="1:18" ht="64.5" customHeight="1" x14ac:dyDescent="0.25">
      <c r="A116" s="102" t="s">
        <v>225</v>
      </c>
      <c r="B116" s="103" t="s">
        <v>227</v>
      </c>
      <c r="C116" s="80">
        <v>704.5</v>
      </c>
      <c r="D116" s="80"/>
      <c r="E116" s="81">
        <f t="shared" si="11"/>
        <v>0</v>
      </c>
      <c r="F116" s="82">
        <v>126.8</v>
      </c>
      <c r="G116" s="82"/>
      <c r="H116" s="83">
        <f>G116/F116*100</f>
        <v>0</v>
      </c>
      <c r="I116" s="84">
        <f t="shared" si="21"/>
        <v>831.3</v>
      </c>
      <c r="J116" s="85">
        <v>124.5</v>
      </c>
      <c r="K116" s="86">
        <f t="shared" si="25"/>
        <v>706.8</v>
      </c>
      <c r="L116" s="84">
        <f t="shared" si="22"/>
        <v>0</v>
      </c>
      <c r="M116" s="85"/>
      <c r="N116" s="86">
        <f t="shared" si="23"/>
        <v>0</v>
      </c>
      <c r="O116" s="87">
        <f>N116/K116*100</f>
        <v>0</v>
      </c>
      <c r="P116" s="88"/>
    </row>
    <row r="117" spans="1:18" ht="22.5" customHeight="1" x14ac:dyDescent="0.25">
      <c r="A117" s="78" t="s">
        <v>228</v>
      </c>
      <c r="B117" s="79" t="s">
        <v>229</v>
      </c>
      <c r="C117" s="80">
        <v>100</v>
      </c>
      <c r="D117" s="80"/>
      <c r="E117" s="81">
        <f t="shared" si="11"/>
        <v>0</v>
      </c>
      <c r="F117" s="82"/>
      <c r="G117" s="82"/>
      <c r="H117" s="83" t="e">
        <f>G117/F117*100</f>
        <v>#DIV/0!</v>
      </c>
      <c r="I117" s="84">
        <f t="shared" si="21"/>
        <v>100</v>
      </c>
      <c r="J117" s="85"/>
      <c r="K117" s="86">
        <f t="shared" si="25"/>
        <v>100</v>
      </c>
      <c r="L117" s="84">
        <f t="shared" si="22"/>
        <v>0</v>
      </c>
      <c r="M117" s="85"/>
      <c r="N117" s="86">
        <f t="shared" si="23"/>
        <v>0</v>
      </c>
      <c r="O117" s="87">
        <f t="shared" ref="O117:O146" si="29">N117/K117*100</f>
        <v>0</v>
      </c>
      <c r="P117" s="88"/>
    </row>
    <row r="118" spans="1:18" ht="42" customHeight="1" x14ac:dyDescent="0.25">
      <c r="A118" s="78" t="s">
        <v>230</v>
      </c>
      <c r="B118" s="79" t="s">
        <v>231</v>
      </c>
      <c r="C118" s="80">
        <v>9370.9</v>
      </c>
      <c r="D118" s="80">
        <v>716.3</v>
      </c>
      <c r="E118" s="81">
        <f t="shared" si="11"/>
        <v>7.6438762552156145</v>
      </c>
      <c r="F118" s="82">
        <v>517.1</v>
      </c>
      <c r="G118" s="82"/>
      <c r="H118" s="83">
        <f>G118/F118*100</f>
        <v>0</v>
      </c>
      <c r="I118" s="84">
        <f t="shared" si="21"/>
        <v>9888</v>
      </c>
      <c r="J118" s="85">
        <v>517.1</v>
      </c>
      <c r="K118" s="86">
        <f t="shared" si="25"/>
        <v>9370.9</v>
      </c>
      <c r="L118" s="84">
        <f t="shared" si="22"/>
        <v>716.3</v>
      </c>
      <c r="M118" s="85"/>
      <c r="N118" s="86">
        <f t="shared" si="23"/>
        <v>716.3</v>
      </c>
      <c r="O118" s="87">
        <f t="shared" si="29"/>
        <v>7.6438762552156145</v>
      </c>
      <c r="P118" s="88"/>
    </row>
    <row r="119" spans="1:18" ht="21" customHeight="1" x14ac:dyDescent="0.25">
      <c r="A119" s="73" t="s">
        <v>232</v>
      </c>
      <c r="B119" s="74" t="s">
        <v>233</v>
      </c>
      <c r="C119" s="75">
        <f>SUM(C120:C122)</f>
        <v>2307.6999999999998</v>
      </c>
      <c r="D119" s="75">
        <f>SUM(D120:D122)</f>
        <v>0</v>
      </c>
      <c r="E119" s="75">
        <f>SUM(E122:E122)</f>
        <v>0</v>
      </c>
      <c r="F119" s="99">
        <f>F120+F121+F122</f>
        <v>0</v>
      </c>
      <c r="G119" s="99">
        <f>G120+G121+G122</f>
        <v>0</v>
      </c>
      <c r="H119" s="99"/>
      <c r="I119" s="99">
        <f t="shared" ref="I119:N119" si="30">I120+I121+I122</f>
        <v>2307.6999999999998</v>
      </c>
      <c r="J119" s="99">
        <f t="shared" si="30"/>
        <v>0</v>
      </c>
      <c r="K119" s="99">
        <f>K120+K121+K122</f>
        <v>2307.6999999999998</v>
      </c>
      <c r="L119" s="99">
        <f t="shared" si="30"/>
        <v>0</v>
      </c>
      <c r="M119" s="99">
        <f t="shared" si="30"/>
        <v>0</v>
      </c>
      <c r="N119" s="99">
        <f t="shared" si="30"/>
        <v>0</v>
      </c>
      <c r="O119" s="77">
        <f t="shared" si="29"/>
        <v>0</v>
      </c>
      <c r="P119" s="88"/>
    </row>
    <row r="120" spans="1:18" s="116" customFormat="1" ht="75" hidden="1" x14ac:dyDescent="0.25">
      <c r="A120" s="96" t="s">
        <v>234</v>
      </c>
      <c r="B120" s="106" t="s">
        <v>235</v>
      </c>
      <c r="C120" s="80"/>
      <c r="D120" s="80"/>
      <c r="E120" s="81" t="e">
        <f t="shared" si="11"/>
        <v>#DIV/0!</v>
      </c>
      <c r="F120" s="82"/>
      <c r="G120" s="82"/>
      <c r="H120" s="83" t="e">
        <f t="shared" ref="H120" si="31">G120/F120*100</f>
        <v>#DIV/0!</v>
      </c>
      <c r="I120" s="84">
        <f t="shared" si="21"/>
        <v>0</v>
      </c>
      <c r="J120" s="85"/>
      <c r="K120" s="86">
        <f>I120-J120</f>
        <v>0</v>
      </c>
      <c r="L120" s="84">
        <f t="shared" si="22"/>
        <v>0</v>
      </c>
      <c r="M120" s="85"/>
      <c r="N120" s="86">
        <f t="shared" si="23"/>
        <v>0</v>
      </c>
      <c r="O120" s="87" t="e">
        <f t="shared" si="29"/>
        <v>#DIV/0!</v>
      </c>
      <c r="P120" s="115"/>
    </row>
    <row r="121" spans="1:18" ht="90" hidden="1" x14ac:dyDescent="0.25">
      <c r="A121" s="89" t="s">
        <v>236</v>
      </c>
      <c r="B121" s="103" t="s">
        <v>237</v>
      </c>
      <c r="C121" s="80"/>
      <c r="D121" s="80"/>
      <c r="E121" s="81" t="e">
        <f t="shared" si="11"/>
        <v>#DIV/0!</v>
      </c>
      <c r="F121" s="86"/>
      <c r="G121" s="86"/>
      <c r="H121" s="82"/>
      <c r="I121" s="84">
        <f t="shared" si="21"/>
        <v>0</v>
      </c>
      <c r="J121" s="85"/>
      <c r="K121" s="86">
        <f t="shared" si="25"/>
        <v>0</v>
      </c>
      <c r="L121" s="84">
        <f t="shared" si="22"/>
        <v>0</v>
      </c>
      <c r="M121" s="85"/>
      <c r="N121" s="86">
        <f>L121-M121</f>
        <v>0</v>
      </c>
      <c r="O121" s="87" t="e">
        <f t="shared" si="29"/>
        <v>#DIV/0!</v>
      </c>
      <c r="P121" s="88"/>
    </row>
    <row r="122" spans="1:18" ht="62.25" customHeight="1" x14ac:dyDescent="0.25">
      <c r="A122" s="89" t="s">
        <v>236</v>
      </c>
      <c r="B122" s="103" t="s">
        <v>238</v>
      </c>
      <c r="C122" s="80">
        <v>2307.6999999999998</v>
      </c>
      <c r="D122" s="82"/>
      <c r="E122" s="81">
        <f t="shared" si="11"/>
        <v>0</v>
      </c>
      <c r="F122" s="82"/>
      <c r="G122" s="82"/>
      <c r="H122" s="83"/>
      <c r="I122" s="84">
        <f t="shared" si="21"/>
        <v>2307.6999999999998</v>
      </c>
      <c r="J122" s="85"/>
      <c r="K122" s="86">
        <f t="shared" si="25"/>
        <v>2307.6999999999998</v>
      </c>
      <c r="L122" s="84">
        <f t="shared" si="22"/>
        <v>0</v>
      </c>
      <c r="M122" s="85"/>
      <c r="N122" s="86">
        <f t="shared" si="23"/>
        <v>0</v>
      </c>
      <c r="O122" s="87">
        <f t="shared" si="29"/>
        <v>0</v>
      </c>
      <c r="P122" s="88"/>
      <c r="R122" t="s">
        <v>2</v>
      </c>
    </row>
    <row r="123" spans="1:18" ht="22.5" customHeight="1" x14ac:dyDescent="0.25">
      <c r="A123" s="73">
        <v>10</v>
      </c>
      <c r="B123" s="74" t="s">
        <v>239</v>
      </c>
      <c r="C123" s="75">
        <f>SUM(C124:C133)</f>
        <v>159640.29999999999</v>
      </c>
      <c r="D123" s="75">
        <f>SUM(D124:D133)</f>
        <v>2668.1000000000004</v>
      </c>
      <c r="E123" s="75">
        <f>D123/C123*100</f>
        <v>1.6713198359060968</v>
      </c>
      <c r="F123" s="75">
        <f>SUM(F124:F133)</f>
        <v>840</v>
      </c>
      <c r="G123" s="75">
        <f>SUM(G124:G133)</f>
        <v>40</v>
      </c>
      <c r="H123" s="76">
        <f>G123/F123*100</f>
        <v>4.7619047619047619</v>
      </c>
      <c r="I123" s="75">
        <f>SUM(I124:I133)</f>
        <v>160480.29999999999</v>
      </c>
      <c r="J123" s="75">
        <f t="shared" ref="J123:N123" si="32">SUM(J124:J133)</f>
        <v>0</v>
      </c>
      <c r="K123" s="75">
        <f>SUM(K124:K133)</f>
        <v>160480.29999999999</v>
      </c>
      <c r="L123" s="75">
        <f t="shared" si="32"/>
        <v>2708.1000000000004</v>
      </c>
      <c r="M123" s="75">
        <f t="shared" si="32"/>
        <v>0</v>
      </c>
      <c r="N123" s="75">
        <f t="shared" si="32"/>
        <v>2708.1000000000004</v>
      </c>
      <c r="O123" s="77">
        <f t="shared" si="29"/>
        <v>1.6874968454071937</v>
      </c>
      <c r="P123" s="88"/>
    </row>
    <row r="124" spans="1:18" ht="24" customHeight="1" x14ac:dyDescent="0.25">
      <c r="A124" s="89">
        <v>1001</v>
      </c>
      <c r="B124" s="79" t="s">
        <v>240</v>
      </c>
      <c r="C124" s="80">
        <v>4603.5</v>
      </c>
      <c r="D124" s="80">
        <v>384.9</v>
      </c>
      <c r="E124" s="81">
        <f t="shared" si="11"/>
        <v>8.3610296513522311</v>
      </c>
      <c r="F124" s="82">
        <v>840</v>
      </c>
      <c r="G124" s="82">
        <v>40</v>
      </c>
      <c r="H124" s="83">
        <f>G124/F124*100</f>
        <v>4.7619047619047619</v>
      </c>
      <c r="I124" s="84">
        <f t="shared" si="21"/>
        <v>5443.5</v>
      </c>
      <c r="J124" s="85"/>
      <c r="K124" s="86">
        <f t="shared" si="25"/>
        <v>5443.5</v>
      </c>
      <c r="L124" s="84">
        <f t="shared" si="22"/>
        <v>424.9</v>
      </c>
      <c r="M124" s="85"/>
      <c r="N124" s="86">
        <f t="shared" si="23"/>
        <v>424.9</v>
      </c>
      <c r="O124" s="87">
        <f t="shared" si="29"/>
        <v>7.805639753834849</v>
      </c>
      <c r="P124" s="88"/>
    </row>
    <row r="125" spans="1:18" ht="132" customHeight="1" x14ac:dyDescent="0.25">
      <c r="A125" s="89">
        <v>1003</v>
      </c>
      <c r="B125" s="103" t="s">
        <v>241</v>
      </c>
      <c r="C125" s="80">
        <v>1890</v>
      </c>
      <c r="D125" s="80"/>
      <c r="E125" s="81">
        <f t="shared" si="11"/>
        <v>0</v>
      </c>
      <c r="F125" s="82">
        <v>0</v>
      </c>
      <c r="G125" s="82">
        <v>0</v>
      </c>
      <c r="H125" s="83"/>
      <c r="I125" s="84">
        <f t="shared" si="21"/>
        <v>1890</v>
      </c>
      <c r="J125" s="85"/>
      <c r="K125" s="86">
        <f t="shared" si="25"/>
        <v>1890</v>
      </c>
      <c r="L125" s="84">
        <f t="shared" si="22"/>
        <v>0</v>
      </c>
      <c r="M125" s="85"/>
      <c r="N125" s="86">
        <f t="shared" si="23"/>
        <v>0</v>
      </c>
      <c r="O125" s="87">
        <f t="shared" si="29"/>
        <v>0</v>
      </c>
      <c r="P125" s="88"/>
    </row>
    <row r="126" spans="1:18" ht="90" hidden="1" x14ac:dyDescent="0.25">
      <c r="A126" s="89" t="s">
        <v>242</v>
      </c>
      <c r="B126" s="103" t="s">
        <v>243</v>
      </c>
      <c r="C126" s="80"/>
      <c r="D126" s="80"/>
      <c r="E126" s="81" t="e">
        <f t="shared" si="11"/>
        <v>#DIV/0!</v>
      </c>
      <c r="F126" s="82"/>
      <c r="G126" s="82"/>
      <c r="H126" s="83"/>
      <c r="I126" s="84">
        <f t="shared" si="21"/>
        <v>0</v>
      </c>
      <c r="J126" s="85"/>
      <c r="K126" s="86">
        <f t="shared" si="25"/>
        <v>0</v>
      </c>
      <c r="L126" s="84">
        <f t="shared" si="22"/>
        <v>0</v>
      </c>
      <c r="M126" s="85"/>
      <c r="N126" s="86">
        <f t="shared" si="23"/>
        <v>0</v>
      </c>
      <c r="O126" s="87" t="e">
        <f t="shared" si="29"/>
        <v>#DIV/0!</v>
      </c>
      <c r="P126" s="88"/>
    </row>
    <row r="127" spans="1:18" ht="90" hidden="1" x14ac:dyDescent="0.25">
      <c r="A127" s="89" t="s">
        <v>242</v>
      </c>
      <c r="B127" s="79" t="s">
        <v>244</v>
      </c>
      <c r="C127" s="80"/>
      <c r="D127" s="80"/>
      <c r="E127" s="81"/>
      <c r="F127" s="82"/>
      <c r="G127" s="82"/>
      <c r="H127" s="83"/>
      <c r="I127" s="84">
        <f t="shared" si="21"/>
        <v>0</v>
      </c>
      <c r="J127" s="85"/>
      <c r="K127" s="86">
        <f t="shared" si="25"/>
        <v>0</v>
      </c>
      <c r="L127" s="84">
        <f t="shared" si="22"/>
        <v>0</v>
      </c>
      <c r="M127" s="85"/>
      <c r="N127" s="86">
        <f t="shared" si="23"/>
        <v>0</v>
      </c>
      <c r="O127" s="87"/>
      <c r="P127" s="88"/>
    </row>
    <row r="128" spans="1:18" ht="168" customHeight="1" x14ac:dyDescent="0.25">
      <c r="A128" s="89">
        <v>1004</v>
      </c>
      <c r="B128" s="79" t="s">
        <v>245</v>
      </c>
      <c r="C128" s="80">
        <v>18895</v>
      </c>
      <c r="D128" s="80">
        <v>1934.4</v>
      </c>
      <c r="E128" s="81">
        <f t="shared" si="11"/>
        <v>10.237629002381583</v>
      </c>
      <c r="F128" s="82">
        <v>0</v>
      </c>
      <c r="G128" s="82">
        <v>0</v>
      </c>
      <c r="H128" s="83"/>
      <c r="I128" s="84">
        <f t="shared" si="21"/>
        <v>18895</v>
      </c>
      <c r="J128" s="85"/>
      <c r="K128" s="86">
        <f t="shared" si="25"/>
        <v>18895</v>
      </c>
      <c r="L128" s="84">
        <f t="shared" si="22"/>
        <v>1934.4</v>
      </c>
      <c r="M128" s="85"/>
      <c r="N128" s="86">
        <f t="shared" si="23"/>
        <v>1934.4</v>
      </c>
      <c r="O128" s="87">
        <f t="shared" si="29"/>
        <v>10.237629002381583</v>
      </c>
      <c r="P128" s="88"/>
    </row>
    <row r="129" spans="1:16" ht="278.25" customHeight="1" x14ac:dyDescent="0.25">
      <c r="A129" s="89">
        <v>1004</v>
      </c>
      <c r="B129" s="79" t="s">
        <v>246</v>
      </c>
      <c r="C129" s="80">
        <v>81567.600000000006</v>
      </c>
      <c r="D129" s="80"/>
      <c r="E129" s="81">
        <f t="shared" ref="E129:E145" si="33">D129/C129*100</f>
        <v>0</v>
      </c>
      <c r="F129" s="82">
        <v>0</v>
      </c>
      <c r="G129" s="82">
        <v>0</v>
      </c>
      <c r="H129" s="83"/>
      <c r="I129" s="84">
        <f t="shared" si="21"/>
        <v>81567.600000000006</v>
      </c>
      <c r="J129" s="85"/>
      <c r="K129" s="86">
        <f t="shared" si="25"/>
        <v>81567.600000000006</v>
      </c>
      <c r="L129" s="84">
        <f t="shared" si="22"/>
        <v>0</v>
      </c>
      <c r="M129" s="85"/>
      <c r="N129" s="86">
        <f t="shared" si="23"/>
        <v>0</v>
      </c>
      <c r="O129" s="87">
        <f t="shared" si="29"/>
        <v>0</v>
      </c>
      <c r="P129" s="88"/>
    </row>
    <row r="130" spans="1:16" ht="242.25" customHeight="1" x14ac:dyDescent="0.25">
      <c r="A130" s="89" t="s">
        <v>247</v>
      </c>
      <c r="B130" s="79" t="s">
        <v>248</v>
      </c>
      <c r="C130" s="80">
        <v>24622.5</v>
      </c>
      <c r="D130" s="80"/>
      <c r="E130" s="81">
        <f>D130/C130*100</f>
        <v>0</v>
      </c>
      <c r="F130" s="82">
        <v>0</v>
      </c>
      <c r="G130" s="82">
        <v>0</v>
      </c>
      <c r="H130" s="83"/>
      <c r="I130" s="84">
        <f t="shared" si="21"/>
        <v>24622.5</v>
      </c>
      <c r="J130" s="85"/>
      <c r="K130" s="86">
        <f>I130-J130</f>
        <v>24622.5</v>
      </c>
      <c r="L130" s="84">
        <f t="shared" si="22"/>
        <v>0</v>
      </c>
      <c r="M130" s="85"/>
      <c r="N130" s="86">
        <f t="shared" si="23"/>
        <v>0</v>
      </c>
      <c r="O130" s="87">
        <f>N130/K130*100</f>
        <v>0</v>
      </c>
      <c r="P130" s="88"/>
    </row>
    <row r="131" spans="1:16" ht="55.5" customHeight="1" x14ac:dyDescent="0.25">
      <c r="A131" s="89" t="s">
        <v>247</v>
      </c>
      <c r="B131" s="79" t="s">
        <v>249</v>
      </c>
      <c r="C131" s="80">
        <v>7368.9</v>
      </c>
      <c r="D131" s="80"/>
      <c r="E131" s="81">
        <f>D131/C131*100</f>
        <v>0</v>
      </c>
      <c r="F131" s="82"/>
      <c r="G131" s="82"/>
      <c r="H131" s="83"/>
      <c r="I131" s="84">
        <f t="shared" si="21"/>
        <v>7368.9</v>
      </c>
      <c r="J131" s="85"/>
      <c r="K131" s="86">
        <f t="shared" si="25"/>
        <v>7368.9</v>
      </c>
      <c r="L131" s="84">
        <f t="shared" si="22"/>
        <v>0</v>
      </c>
      <c r="M131" s="85"/>
      <c r="N131" s="86">
        <f t="shared" si="23"/>
        <v>0</v>
      </c>
      <c r="O131" s="87">
        <f>N131/K131*100</f>
        <v>0</v>
      </c>
      <c r="P131" s="88"/>
    </row>
    <row r="132" spans="1:16" ht="81.75" hidden="1" customHeight="1" x14ac:dyDescent="0.25">
      <c r="A132" s="89" t="s">
        <v>250</v>
      </c>
      <c r="B132" s="79" t="s">
        <v>251</v>
      </c>
      <c r="C132" s="80"/>
      <c r="D132" s="80"/>
      <c r="E132" s="81"/>
      <c r="F132" s="82"/>
      <c r="G132" s="82"/>
      <c r="H132" s="83" t="e">
        <f t="shared" ref="H132" si="34">G132/F132*100</f>
        <v>#DIV/0!</v>
      </c>
      <c r="I132" s="84">
        <f t="shared" si="21"/>
        <v>0</v>
      </c>
      <c r="J132" s="85"/>
      <c r="K132" s="86">
        <f t="shared" si="25"/>
        <v>0</v>
      </c>
      <c r="L132" s="84">
        <f t="shared" si="22"/>
        <v>0</v>
      </c>
      <c r="M132" s="85"/>
      <c r="N132" s="86">
        <f t="shared" si="23"/>
        <v>0</v>
      </c>
      <c r="O132" s="87" t="e">
        <f>N132/K132*100</f>
        <v>#DIV/0!</v>
      </c>
      <c r="P132" s="88"/>
    </row>
    <row r="133" spans="1:16" ht="53.25" customHeight="1" x14ac:dyDescent="0.25">
      <c r="A133" s="89">
        <v>1006</v>
      </c>
      <c r="B133" s="79" t="s">
        <v>252</v>
      </c>
      <c r="C133" s="80">
        <v>20692.8</v>
      </c>
      <c r="D133" s="80">
        <v>348.8</v>
      </c>
      <c r="E133" s="81">
        <f t="shared" si="33"/>
        <v>1.6856104538776773</v>
      </c>
      <c r="F133" s="82">
        <v>0</v>
      </c>
      <c r="G133" s="82">
        <v>0</v>
      </c>
      <c r="H133" s="83"/>
      <c r="I133" s="84">
        <f t="shared" si="21"/>
        <v>20692.8</v>
      </c>
      <c r="J133" s="85"/>
      <c r="K133" s="86">
        <f t="shared" si="25"/>
        <v>20692.8</v>
      </c>
      <c r="L133" s="84">
        <f t="shared" si="22"/>
        <v>348.8</v>
      </c>
      <c r="M133" s="85"/>
      <c r="N133" s="86">
        <f t="shared" si="23"/>
        <v>348.8</v>
      </c>
      <c r="O133" s="87">
        <f t="shared" si="29"/>
        <v>1.6856104538776773</v>
      </c>
      <c r="P133" s="88"/>
    </row>
    <row r="134" spans="1:16" ht="28.5" x14ac:dyDescent="0.25">
      <c r="A134" s="109">
        <v>1100</v>
      </c>
      <c r="B134" s="74" t="s">
        <v>253</v>
      </c>
      <c r="C134" s="75">
        <f>SUM(C135:C137)</f>
        <v>105315.5</v>
      </c>
      <c r="D134" s="75">
        <f>SUM(D135:D137)</f>
        <v>10058.6</v>
      </c>
      <c r="E134" s="75">
        <f>D134/C134*100</f>
        <v>9.5509208046298983</v>
      </c>
      <c r="F134" s="99">
        <f>F135+F136</f>
        <v>31692.7</v>
      </c>
      <c r="G134" s="99">
        <f>G135+G136</f>
        <v>1429</v>
      </c>
      <c r="H134" s="76">
        <f>G134/F134*100</f>
        <v>4.5089247681642775</v>
      </c>
      <c r="I134" s="99">
        <f t="shared" ref="I134:N134" si="35">I135+I136+I137</f>
        <v>137008.19999999998</v>
      </c>
      <c r="J134" s="99">
        <f t="shared" si="35"/>
        <v>1233.5</v>
      </c>
      <c r="K134" s="99">
        <f>K135+K136+K137</f>
        <v>135774.69999999998</v>
      </c>
      <c r="L134" s="99">
        <f t="shared" si="35"/>
        <v>11487.6</v>
      </c>
      <c r="M134" s="99">
        <f t="shared" si="35"/>
        <v>0</v>
      </c>
      <c r="N134" s="99">
        <f t="shared" si="35"/>
        <v>11487.6</v>
      </c>
      <c r="O134" s="77">
        <f t="shared" si="29"/>
        <v>8.460780984969956</v>
      </c>
      <c r="P134" s="88"/>
    </row>
    <row r="135" spans="1:16" ht="21.75" customHeight="1" x14ac:dyDescent="0.25">
      <c r="A135" s="89">
        <v>1101</v>
      </c>
      <c r="B135" s="79" t="s">
        <v>254</v>
      </c>
      <c r="C135" s="80">
        <v>104782.7</v>
      </c>
      <c r="D135" s="80">
        <v>10058.6</v>
      </c>
      <c r="E135" s="81">
        <f t="shared" si="33"/>
        <v>9.5994854112367793</v>
      </c>
      <c r="F135" s="82">
        <v>31692.7</v>
      </c>
      <c r="G135" s="82">
        <v>1429</v>
      </c>
      <c r="H135" s="83">
        <f>G135/F135*100</f>
        <v>4.5089247681642775</v>
      </c>
      <c r="I135" s="84">
        <f t="shared" si="21"/>
        <v>136475.4</v>
      </c>
      <c r="J135" s="85">
        <v>1233.5</v>
      </c>
      <c r="K135" s="86">
        <f t="shared" si="25"/>
        <v>135241.9</v>
      </c>
      <c r="L135" s="84">
        <f t="shared" si="22"/>
        <v>11487.6</v>
      </c>
      <c r="M135" s="85"/>
      <c r="N135" s="86">
        <f t="shared" si="23"/>
        <v>11487.6</v>
      </c>
      <c r="O135" s="87">
        <f t="shared" si="29"/>
        <v>8.4941131409718444</v>
      </c>
      <c r="P135" s="88"/>
    </row>
    <row r="136" spans="1:16" ht="24" customHeight="1" x14ac:dyDescent="0.25">
      <c r="A136" s="89">
        <v>1102</v>
      </c>
      <c r="B136" s="79" t="s">
        <v>255</v>
      </c>
      <c r="C136" s="80">
        <v>165</v>
      </c>
      <c r="D136" s="80"/>
      <c r="E136" s="81">
        <f t="shared" si="33"/>
        <v>0</v>
      </c>
      <c r="F136" s="82"/>
      <c r="G136" s="82">
        <v>0</v>
      </c>
      <c r="H136" s="83"/>
      <c r="I136" s="84">
        <f t="shared" si="21"/>
        <v>165</v>
      </c>
      <c r="J136" s="85"/>
      <c r="K136" s="86">
        <f t="shared" si="25"/>
        <v>165</v>
      </c>
      <c r="L136" s="84">
        <f t="shared" si="22"/>
        <v>0</v>
      </c>
      <c r="M136" s="85"/>
      <c r="N136" s="86">
        <f t="shared" si="23"/>
        <v>0</v>
      </c>
      <c r="O136" s="87">
        <f t="shared" si="29"/>
        <v>0</v>
      </c>
      <c r="P136" s="88"/>
    </row>
    <row r="137" spans="1:16" ht="24" customHeight="1" x14ac:dyDescent="0.25">
      <c r="A137" s="89" t="s">
        <v>256</v>
      </c>
      <c r="B137" s="79" t="s">
        <v>257</v>
      </c>
      <c r="C137" s="80">
        <v>367.8</v>
      </c>
      <c r="D137" s="80"/>
      <c r="E137" s="81">
        <f t="shared" si="33"/>
        <v>0</v>
      </c>
      <c r="F137" s="82"/>
      <c r="G137" s="82"/>
      <c r="H137" s="83"/>
      <c r="I137" s="84">
        <f t="shared" si="21"/>
        <v>367.8</v>
      </c>
      <c r="J137" s="85"/>
      <c r="K137" s="86">
        <f t="shared" si="25"/>
        <v>367.8</v>
      </c>
      <c r="L137" s="84">
        <f t="shared" si="22"/>
        <v>0</v>
      </c>
      <c r="M137" s="85"/>
      <c r="N137" s="86">
        <f t="shared" si="23"/>
        <v>0</v>
      </c>
      <c r="O137" s="87">
        <f t="shared" si="29"/>
        <v>0</v>
      </c>
      <c r="P137" s="88"/>
    </row>
    <row r="138" spans="1:16" ht="36.75" customHeight="1" x14ac:dyDescent="0.25">
      <c r="A138" s="109">
        <v>1200</v>
      </c>
      <c r="B138" s="74" t="s">
        <v>258</v>
      </c>
      <c r="C138" s="75">
        <f>SUM(C139:C139)</f>
        <v>10475</v>
      </c>
      <c r="D138" s="75">
        <f>SUM(D139:D139)</f>
        <v>591.20000000000005</v>
      </c>
      <c r="E138" s="91">
        <f>D138/C138*100</f>
        <v>5.643914081145585</v>
      </c>
      <c r="F138" s="75"/>
      <c r="G138" s="75"/>
      <c r="H138" s="76"/>
      <c r="I138" s="75">
        <f t="shared" ref="I138:N138" si="36">I139</f>
        <v>10475</v>
      </c>
      <c r="J138" s="75">
        <f t="shared" si="36"/>
        <v>0</v>
      </c>
      <c r="K138" s="75">
        <f>K139</f>
        <v>10475</v>
      </c>
      <c r="L138" s="75">
        <f t="shared" si="36"/>
        <v>591.20000000000005</v>
      </c>
      <c r="M138" s="75">
        <f t="shared" si="36"/>
        <v>0</v>
      </c>
      <c r="N138" s="75">
        <f t="shared" si="36"/>
        <v>591.20000000000005</v>
      </c>
      <c r="O138" s="92">
        <f t="shared" si="29"/>
        <v>5.643914081145585</v>
      </c>
      <c r="P138" s="88"/>
    </row>
    <row r="139" spans="1:16" ht="37.5" customHeight="1" x14ac:dyDescent="0.25">
      <c r="A139" s="89" t="s">
        <v>259</v>
      </c>
      <c r="B139" s="79" t="s">
        <v>260</v>
      </c>
      <c r="C139" s="80">
        <v>10475</v>
      </c>
      <c r="D139" s="80">
        <v>591.20000000000005</v>
      </c>
      <c r="E139" s="81">
        <f>D139/C139*100</f>
        <v>5.643914081145585</v>
      </c>
      <c r="F139" s="82"/>
      <c r="G139" s="82"/>
      <c r="H139" s="83"/>
      <c r="I139" s="84">
        <f t="shared" si="21"/>
        <v>10475</v>
      </c>
      <c r="J139" s="85">
        <v>0</v>
      </c>
      <c r="K139" s="86">
        <f t="shared" si="25"/>
        <v>10475</v>
      </c>
      <c r="L139" s="84">
        <f t="shared" si="22"/>
        <v>591.20000000000005</v>
      </c>
      <c r="M139" s="85"/>
      <c r="N139" s="86">
        <f t="shared" si="23"/>
        <v>591.20000000000005</v>
      </c>
      <c r="O139" s="87">
        <f>N139/K139*100</f>
        <v>5.643914081145585</v>
      </c>
      <c r="P139" s="88"/>
    </row>
    <row r="140" spans="1:16" ht="50.25" customHeight="1" x14ac:dyDescent="0.25">
      <c r="A140" s="109">
        <v>1300</v>
      </c>
      <c r="B140" s="74" t="s">
        <v>261</v>
      </c>
      <c r="C140" s="75">
        <f t="shared" ref="C140:N140" si="37">C141</f>
        <v>30</v>
      </c>
      <c r="D140" s="75">
        <f t="shared" si="37"/>
        <v>0</v>
      </c>
      <c r="E140" s="75">
        <f t="shared" si="37"/>
        <v>0</v>
      </c>
      <c r="F140" s="75">
        <f t="shared" si="37"/>
        <v>0</v>
      </c>
      <c r="G140" s="75">
        <f t="shared" si="37"/>
        <v>0</v>
      </c>
      <c r="H140" s="91">
        <f t="shared" si="37"/>
        <v>0</v>
      </c>
      <c r="I140" s="75">
        <f t="shared" si="37"/>
        <v>30</v>
      </c>
      <c r="J140" s="75">
        <f t="shared" si="37"/>
        <v>0</v>
      </c>
      <c r="K140" s="75">
        <f>K141</f>
        <v>30</v>
      </c>
      <c r="L140" s="75">
        <f t="shared" si="37"/>
        <v>0</v>
      </c>
      <c r="M140" s="75">
        <f t="shared" si="37"/>
        <v>0</v>
      </c>
      <c r="N140" s="75">
        <f t="shared" si="37"/>
        <v>0</v>
      </c>
      <c r="O140" s="92">
        <f t="shared" si="29"/>
        <v>0</v>
      </c>
      <c r="P140" s="88"/>
    </row>
    <row r="141" spans="1:16" ht="51.75" customHeight="1" x14ac:dyDescent="0.25">
      <c r="A141" s="89">
        <v>1301</v>
      </c>
      <c r="B141" s="79" t="s">
        <v>262</v>
      </c>
      <c r="C141" s="80">
        <v>30</v>
      </c>
      <c r="D141" s="80"/>
      <c r="E141" s="81">
        <f t="shared" si="33"/>
        <v>0</v>
      </c>
      <c r="F141" s="82"/>
      <c r="G141" s="82">
        <v>0</v>
      </c>
      <c r="H141" s="83">
        <v>0</v>
      </c>
      <c r="I141" s="84">
        <f t="shared" si="21"/>
        <v>30</v>
      </c>
      <c r="J141" s="85"/>
      <c r="K141" s="86">
        <f t="shared" si="25"/>
        <v>30</v>
      </c>
      <c r="L141" s="84">
        <f t="shared" si="22"/>
        <v>0</v>
      </c>
      <c r="M141" s="117"/>
      <c r="N141" s="86">
        <f t="shared" si="23"/>
        <v>0</v>
      </c>
      <c r="O141" s="87">
        <f t="shared" si="29"/>
        <v>0</v>
      </c>
      <c r="P141" s="88"/>
    </row>
    <row r="142" spans="1:16" ht="26.25" customHeight="1" x14ac:dyDescent="0.25">
      <c r="A142" s="109">
        <v>1400</v>
      </c>
      <c r="B142" s="74" t="s">
        <v>263</v>
      </c>
      <c r="C142" s="75">
        <f>SUM(C143:C145)</f>
        <v>283941.5</v>
      </c>
      <c r="D142" s="75">
        <f>SUM(D143:D145)</f>
        <v>13319.7</v>
      </c>
      <c r="E142" s="75">
        <f>D142/C142*100</f>
        <v>4.6910014915044123</v>
      </c>
      <c r="F142" s="99">
        <f>F143+F144+F145</f>
        <v>0</v>
      </c>
      <c r="G142" s="99">
        <f>SUM(G143:G145)</f>
        <v>0</v>
      </c>
      <c r="H142" s="99"/>
      <c r="I142" s="99">
        <f t="shared" ref="I142:N142" si="38">I143+I144+I145</f>
        <v>283941.5</v>
      </c>
      <c r="J142" s="99">
        <f t="shared" si="38"/>
        <v>283941.5</v>
      </c>
      <c r="K142" s="99">
        <f>K143+K144+K145</f>
        <v>0</v>
      </c>
      <c r="L142" s="99">
        <f t="shared" si="38"/>
        <v>13319.7</v>
      </c>
      <c r="M142" s="99">
        <f t="shared" si="38"/>
        <v>13319.7</v>
      </c>
      <c r="N142" s="99">
        <f t="shared" si="38"/>
        <v>0</v>
      </c>
      <c r="O142" s="77">
        <v>0</v>
      </c>
      <c r="P142" s="88"/>
    </row>
    <row r="143" spans="1:16" ht="66" customHeight="1" x14ac:dyDescent="0.25">
      <c r="A143" s="89">
        <v>1401</v>
      </c>
      <c r="B143" s="79" t="s">
        <v>264</v>
      </c>
      <c r="C143" s="80">
        <v>141776.4</v>
      </c>
      <c r="D143" s="80">
        <v>3842</v>
      </c>
      <c r="E143" s="81">
        <f t="shared" si="33"/>
        <v>2.709900942611041</v>
      </c>
      <c r="F143" s="82">
        <v>0</v>
      </c>
      <c r="G143" s="82">
        <v>0</v>
      </c>
      <c r="H143" s="83">
        <v>0</v>
      </c>
      <c r="I143" s="84">
        <f t="shared" si="21"/>
        <v>141776.4</v>
      </c>
      <c r="J143" s="85">
        <v>141776.4</v>
      </c>
      <c r="K143" s="86">
        <f t="shared" si="25"/>
        <v>0</v>
      </c>
      <c r="L143" s="84">
        <f t="shared" si="22"/>
        <v>3842</v>
      </c>
      <c r="M143" s="117">
        <v>3842</v>
      </c>
      <c r="N143" s="86">
        <f t="shared" si="23"/>
        <v>0</v>
      </c>
      <c r="O143" s="87">
        <v>0</v>
      </c>
      <c r="P143" s="88"/>
    </row>
    <row r="144" spans="1:16" ht="25.5" customHeight="1" x14ac:dyDescent="0.25">
      <c r="A144" s="89">
        <v>1402</v>
      </c>
      <c r="B144" s="79" t="s">
        <v>265</v>
      </c>
      <c r="C144" s="80">
        <v>142165.1</v>
      </c>
      <c r="D144" s="80">
        <v>9477.7000000000007</v>
      </c>
      <c r="E144" s="81">
        <f t="shared" si="33"/>
        <v>6.6666854242004536</v>
      </c>
      <c r="F144" s="82">
        <v>0</v>
      </c>
      <c r="G144" s="82">
        <v>0</v>
      </c>
      <c r="H144" s="83">
        <v>0</v>
      </c>
      <c r="I144" s="84">
        <f t="shared" si="21"/>
        <v>142165.1</v>
      </c>
      <c r="J144" s="85">
        <v>142165.1</v>
      </c>
      <c r="K144" s="86">
        <f t="shared" si="25"/>
        <v>0</v>
      </c>
      <c r="L144" s="84">
        <f t="shared" si="22"/>
        <v>9477.7000000000007</v>
      </c>
      <c r="M144" s="117">
        <v>9477.7000000000007</v>
      </c>
      <c r="N144" s="86">
        <f t="shared" si="23"/>
        <v>0</v>
      </c>
      <c r="O144" s="87">
        <v>0</v>
      </c>
      <c r="P144" s="88"/>
    </row>
    <row r="145" spans="1:16" ht="38.25" hidden="1" customHeight="1" x14ac:dyDescent="0.25">
      <c r="A145" s="89">
        <v>1403</v>
      </c>
      <c r="B145" s="79" t="s">
        <v>266</v>
      </c>
      <c r="C145" s="80"/>
      <c r="D145" s="80"/>
      <c r="E145" s="81" t="e">
        <f t="shared" si="33"/>
        <v>#DIV/0!</v>
      </c>
      <c r="F145" s="82">
        <v>0</v>
      </c>
      <c r="G145" s="82">
        <v>0</v>
      </c>
      <c r="H145" s="83">
        <v>0</v>
      </c>
      <c r="I145" s="84">
        <f t="shared" si="21"/>
        <v>0</v>
      </c>
      <c r="J145" s="85"/>
      <c r="K145" s="86">
        <f t="shared" si="25"/>
        <v>0</v>
      </c>
      <c r="L145" s="84">
        <f t="shared" si="22"/>
        <v>0</v>
      </c>
      <c r="M145" s="85"/>
      <c r="N145" s="86">
        <f t="shared" si="23"/>
        <v>0</v>
      </c>
      <c r="O145" s="87">
        <v>0</v>
      </c>
      <c r="P145" s="88"/>
    </row>
    <row r="146" spans="1:16" ht="15.75" thickBot="1" x14ac:dyDescent="0.3">
      <c r="A146" s="193" t="s">
        <v>267</v>
      </c>
      <c r="B146" s="194"/>
      <c r="C146" s="118">
        <f>C10+C19+C21+C26+C58+C101+C103+C114+C119+C123+C134+C138+C140+C142</f>
        <v>3719837.8000000003</v>
      </c>
      <c r="D146" s="118">
        <f>D142+D140+D138+D134+D123+D119+D114+D103+D101+D58+D26+D21+D19+D10</f>
        <v>164881.80000000002</v>
      </c>
      <c r="E146" s="118">
        <f>D146/C146*100</f>
        <v>4.4324997181328714</v>
      </c>
      <c r="F146" s="118">
        <f>F10+F19+F21+F26+F58+F101+F103+F114+F119+F123+F134+F138+F140+F142</f>
        <v>550628.60000000009</v>
      </c>
      <c r="G146" s="118">
        <f>G10+G19+G21+G26+G58+G101+G103+G114+G119+G123+G134+G138+G140+G142</f>
        <v>16147.4</v>
      </c>
      <c r="H146" s="119">
        <f>G146/F146*100</f>
        <v>2.9325392832845942</v>
      </c>
      <c r="I146" s="118"/>
      <c r="J146" s="118">
        <f>J10+J19+J21+J26+J58+J101+J103+J114+J119+J123+J134+J138+J140+J142</f>
        <v>389749.4</v>
      </c>
      <c r="K146" s="118">
        <f>K142+K140+K138+K134+K123+K119+K114+K103+K101+K58+K26+K21+K19+K10</f>
        <v>3880717.0000000005</v>
      </c>
      <c r="L146" s="120"/>
      <c r="M146" s="118">
        <f>M10+M19+M21+M26+M58+M101+M103+M114+M119+M123+M134+M138+M140+M142</f>
        <v>13331.300000000001</v>
      </c>
      <c r="N146" s="118">
        <f>N142+N140+N138+N134+N123+N119+N114+N103+N101+N58+N26+N21+N19+N10</f>
        <v>167697.90000000002</v>
      </c>
      <c r="O146" s="121">
        <f t="shared" si="29"/>
        <v>4.3213122729639908</v>
      </c>
      <c r="P146" s="88"/>
    </row>
    <row r="147" spans="1:16" x14ac:dyDescent="0.25">
      <c r="A147" s="122"/>
      <c r="B147" s="123"/>
      <c r="C147" s="124"/>
      <c r="D147" s="61"/>
      <c r="E147" s="125"/>
      <c r="F147" s="63"/>
      <c r="G147" s="63"/>
      <c r="H147" s="64"/>
      <c r="I147" s="64"/>
      <c r="J147" s="64"/>
      <c r="K147" s="67"/>
      <c r="L147" s="63"/>
      <c r="M147" s="67"/>
      <c r="N147" s="67"/>
      <c r="O147" s="68"/>
    </row>
    <row r="148" spans="1:16" ht="30.75" hidden="1" customHeight="1" x14ac:dyDescent="0.25">
      <c r="A148" s="126"/>
      <c r="B148" s="127"/>
      <c r="C148" s="128">
        <v>3719837.8</v>
      </c>
      <c r="D148" s="128">
        <v>164881.79999999999</v>
      </c>
      <c r="E148" s="128"/>
      <c r="F148" s="128">
        <v>550628.6</v>
      </c>
      <c r="G148" s="128">
        <v>16147.4</v>
      </c>
      <c r="H148" s="128"/>
      <c r="I148" s="128"/>
      <c r="J148" s="128">
        <v>389749.4</v>
      </c>
      <c r="K148" s="128">
        <v>3880717</v>
      </c>
      <c r="L148" s="128"/>
      <c r="M148" s="128">
        <v>13331.3</v>
      </c>
      <c r="N148" s="128">
        <v>167697.9</v>
      </c>
      <c r="O148" s="128"/>
    </row>
    <row r="149" spans="1:16" hidden="1" x14ac:dyDescent="0.25">
      <c r="A149" s="126"/>
      <c r="B149" s="127"/>
      <c r="C149" s="129">
        <f>C148-C146</f>
        <v>0</v>
      </c>
      <c r="D149" s="129">
        <f>D148-D146</f>
        <v>0</v>
      </c>
      <c r="E149" s="130"/>
      <c r="F149" s="131">
        <f>F146-F148</f>
        <v>0</v>
      </c>
      <c r="G149" s="132">
        <f>G146-G148</f>
        <v>0</v>
      </c>
      <c r="H149" s="132"/>
      <c r="I149" s="132"/>
      <c r="J149" s="133">
        <f>J146-J148</f>
        <v>0</v>
      </c>
      <c r="K149" s="133">
        <f>K146-K148</f>
        <v>0</v>
      </c>
      <c r="L149" s="132"/>
      <c r="M149" s="133">
        <f>M146-M148</f>
        <v>0</v>
      </c>
      <c r="N149" s="133">
        <f>N146-N148</f>
        <v>0</v>
      </c>
      <c r="O149" s="133"/>
    </row>
    <row r="150" spans="1:16" x14ac:dyDescent="0.25">
      <c r="A150" s="185" t="s">
        <v>268</v>
      </c>
      <c r="B150" s="185"/>
      <c r="C150" s="185"/>
      <c r="D150" s="134"/>
      <c r="E150" s="135"/>
      <c r="F150" s="134"/>
      <c r="G150" s="63"/>
      <c r="H150" s="64"/>
      <c r="I150" s="64"/>
      <c r="J150" s="64"/>
      <c r="K150" s="68"/>
      <c r="L150" s="64"/>
      <c r="M150" s="68"/>
      <c r="N150" s="67"/>
      <c r="O150" s="68"/>
    </row>
    <row r="151" spans="1:16" x14ac:dyDescent="0.25">
      <c r="A151" s="185" t="s">
        <v>269</v>
      </c>
      <c r="B151" s="185"/>
      <c r="C151" s="185"/>
      <c r="D151" s="136"/>
      <c r="E151" s="197" t="s">
        <v>270</v>
      </c>
      <c r="F151" s="197"/>
      <c r="G151" s="63"/>
      <c r="H151" s="64"/>
      <c r="I151" s="64"/>
      <c r="J151" s="64"/>
      <c r="K151" s="65"/>
      <c r="L151" s="66"/>
      <c r="M151" s="65"/>
      <c r="N151" s="67"/>
      <c r="O151" s="68"/>
    </row>
    <row r="152" spans="1:16" x14ac:dyDescent="0.25">
      <c r="A152" s="137"/>
      <c r="B152" s="138"/>
      <c r="C152" s="139"/>
      <c r="D152" s="140"/>
      <c r="E152" s="141"/>
      <c r="F152" s="142"/>
      <c r="G152" s="63"/>
      <c r="H152" s="64"/>
      <c r="I152" s="64"/>
      <c r="J152" s="64"/>
      <c r="K152" s="65"/>
      <c r="L152" s="66"/>
      <c r="M152" s="65"/>
      <c r="N152" s="67"/>
      <c r="O152" s="68"/>
    </row>
    <row r="153" spans="1:16" x14ac:dyDescent="0.25">
      <c r="A153" s="185" t="s">
        <v>271</v>
      </c>
      <c r="B153" s="185"/>
      <c r="C153" s="185"/>
      <c r="D153" s="143"/>
      <c r="E153" s="197" t="s">
        <v>272</v>
      </c>
      <c r="F153" s="197"/>
      <c r="G153" s="63"/>
      <c r="H153" s="64"/>
      <c r="I153" s="64"/>
      <c r="J153" s="64"/>
      <c r="K153" s="65"/>
      <c r="L153" s="66"/>
      <c r="M153" s="65"/>
      <c r="N153" s="67"/>
      <c r="O153" s="68"/>
    </row>
    <row r="154" spans="1:16" x14ac:dyDescent="0.25">
      <c r="A154" s="137"/>
      <c r="B154" s="144"/>
      <c r="C154" s="145"/>
      <c r="D154" s="146"/>
      <c r="E154" s="141"/>
      <c r="F154" s="142"/>
      <c r="G154" s="63"/>
      <c r="H154" s="64"/>
      <c r="I154" s="64"/>
      <c r="J154" s="64"/>
      <c r="K154" s="65"/>
      <c r="L154" s="66"/>
      <c r="M154" s="65"/>
      <c r="N154" s="67"/>
      <c r="O154" s="68"/>
    </row>
    <row r="155" spans="1:16" x14ac:dyDescent="0.25">
      <c r="A155" s="185" t="s">
        <v>273</v>
      </c>
      <c r="B155" s="185"/>
      <c r="C155" s="185"/>
      <c r="D155" s="143"/>
      <c r="E155" s="197" t="s">
        <v>274</v>
      </c>
      <c r="F155" s="197"/>
      <c r="G155" s="63"/>
      <c r="H155" s="64"/>
      <c r="I155" s="64"/>
      <c r="J155" s="64"/>
      <c r="K155" s="65"/>
      <c r="L155" s="66"/>
      <c r="M155" s="65"/>
      <c r="N155" s="67"/>
      <c r="O155" s="68"/>
    </row>
    <row r="156" spans="1:16" x14ac:dyDescent="0.25">
      <c r="A156" s="147"/>
      <c r="B156" s="148"/>
      <c r="C156" s="149"/>
      <c r="D156" s="134"/>
      <c r="E156" s="150"/>
      <c r="F156" s="134"/>
      <c r="G156" s="63"/>
      <c r="H156" s="64"/>
      <c r="I156" s="64"/>
      <c r="J156" s="64"/>
      <c r="K156" s="68"/>
      <c r="L156" s="64"/>
      <c r="M156" s="68"/>
      <c r="N156" s="67"/>
      <c r="O156" s="68"/>
    </row>
    <row r="157" spans="1:16" x14ac:dyDescent="0.25">
      <c r="A157" s="105"/>
      <c r="B157" s="105"/>
      <c r="C157" s="151" t="s">
        <v>275</v>
      </c>
      <c r="D157" s="152"/>
      <c r="E157" s="153" t="s">
        <v>276</v>
      </c>
      <c r="F157" s="154"/>
      <c r="G157" s="116"/>
      <c r="K157" t="s">
        <v>277</v>
      </c>
      <c r="L157" s="155"/>
      <c r="N157" s="116"/>
    </row>
    <row r="158" spans="1:16" x14ac:dyDescent="0.25">
      <c r="C158" s="116"/>
      <c r="F158" s="116"/>
      <c r="L158" s="155"/>
    </row>
  </sheetData>
  <mergeCells count="28">
    <mergeCell ref="A151:C151"/>
    <mergeCell ref="E151:F151"/>
    <mergeCell ref="A153:C153"/>
    <mergeCell ref="E153:F153"/>
    <mergeCell ref="A155:C155"/>
    <mergeCell ref="E155:F155"/>
    <mergeCell ref="A150:C150"/>
    <mergeCell ref="G4:G5"/>
    <mergeCell ref="H4:H5"/>
    <mergeCell ref="I4:I5"/>
    <mergeCell ref="J4:J5"/>
    <mergeCell ref="B6:O8"/>
    <mergeCell ref="A146:B146"/>
    <mergeCell ref="K4:K5"/>
    <mergeCell ref="L4:L5"/>
    <mergeCell ref="A1:O1"/>
    <mergeCell ref="A3:A8"/>
    <mergeCell ref="B3:B5"/>
    <mergeCell ref="C3:E3"/>
    <mergeCell ref="F3:H3"/>
    <mergeCell ref="I3:O3"/>
    <mergeCell ref="C4:C5"/>
    <mergeCell ref="D4:D5"/>
    <mergeCell ref="E4:E5"/>
    <mergeCell ref="F4:F5"/>
    <mergeCell ref="M4:M5"/>
    <mergeCell ref="N4:N5"/>
    <mergeCell ref="O4:O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Доходы</vt:lpstr>
      <vt:lpstr>Расходы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2021-04-16T05:42:19Z</dcterms:modified>
</cp:coreProperties>
</file>