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<sst xmlns="http://schemas.openxmlformats.org/spreadsheetml/2006/main" count="736" uniqueCount="286">
  <si>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</si>
  <si>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</si>
  <si>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</si>
  <si>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</si>
  <si>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</si>
  <si>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</si>
  <si>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</si>
  <si>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</si>
  <si>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</si>
  <si>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</si>
  <si>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</si>
  <si>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</si>
  <si>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</si>
  <si>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</si>
  <si>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</si>
  <si>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</si>
  <si>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</si>
  <si>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</si>
  <si>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</si>
  <si>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</si>
  <si>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</si>
  <si>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</si>
  <si>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</si>
  <si>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</si>
  <si>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</si>
  <si>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</si>
  <si>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</si>
  <si>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</si>
  <si>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</si>
  <si>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</si>
  <si>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</si>
  <si>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</si>
  <si>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</si>
  <si>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</si>
  <si>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</si>
  <si>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</si>
  <si>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</si>
  <si>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</si>
  <si>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</si>
  <si>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</si>
  <si>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</si>
  <si>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</si>
  <si>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</si>
  <si>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</si>
  <si>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</si>
  <si>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контроль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</si>
  <si>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</si>
  <si>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</si>
  <si>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</si>
  <si>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</si>
  <si>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</si>
  <si>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</si>
  <si>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</si>
  <si>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</si>
  <si>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</si>
  <si>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</si>
  <si>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</si>
  <si>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</si>
  <si>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00010102000010000110</t>
  </si>
  <si>
    <t>Налог на доходы физических лиц</t>
  </si>
  <si>
    <t>Первонач. план на 2022 год</t>
  </si>
  <si>
    <t>Уточн. план на 2022 год</t>
  </si>
  <si>
    <t xml:space="preserve">% исп-ия к уточн. плану на 2022 год </t>
  </si>
  <si>
    <t xml:space="preserve">% исп-ия к первонач. плану на 2022 год </t>
  </si>
  <si>
    <t>00020300000000000000</t>
  </si>
  <si>
    <t xml:space="preserve">Безвозмездные поступления от государственных (муниципальных) организаций </t>
  </si>
  <si>
    <t>Отчет об исполнении консолидированного бюджета Октябрьского района по состоянию на 01.11.2022</t>
  </si>
  <si>
    <t>Исполнение на 01.11.2022</t>
  </si>
  <si>
    <t>Отчет  об  исполнении  консолидированного  бюджета  района  по  расходам на 1 ноября 2022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</si>
  <si>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</si>
  <si>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</si>
  <si>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</si>
  <si>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</si>
  <si>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</si>
  <si>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</si>
  <si>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01.11.2022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</si>
  <si>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</si>
  <si>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</si>
  <si>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</si>
  <si>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</si>
  <si>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t>исполнения на 01.11.2022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</si>
  <si>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</si>
  <si>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</si>
  <si>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</si>
  <si>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</si>
  <si>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</si>
  <si>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</si>
  <si>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</si>
  <si>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</si>
  <si>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</si>
  <si>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</si>
  <si>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</si>
  <si>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</si>
  <si>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</si>
  <si>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</si>
  <si>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</si>
  <si>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</si>
  <si>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</si>
  <si>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</si>
  <si>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</si>
  <si>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</si>
  <si>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</si>
  <si>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</si>
  <si>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</si>
  <si>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</si>
  <si>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</si>
  <si>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</si>
  <si>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</si>
  <si>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</si>
  <si>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</si>
  <si>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</si>
  <si>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</si>
  <si>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</si>
  <si>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</si>
  <si>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</si>
  <si>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</si>
  <si>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</si>
  <si>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</si>
  <si>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</si>
  <si>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</si>
  <si>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</si>
  <si>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</si>
  <si>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4030099990, 4110089020, ****99990 -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</si>
  <si>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</si>
  <si>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</si>
  <si>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</si>
  <si>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</si>
  <si>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</si>
  <si>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</si>
  <si>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</si>
  <si>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</si>
  <si>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1110199990 , 4030089112 поселения)</t>
    </r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</si>
  <si>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</si>
  <si>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</si>
  <si>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</si>
  <si>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</si>
  <si>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</si>
  <si>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</si>
  <si>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</si>
  <si>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</si>
  <si>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</si>
  <si>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</si>
  <si>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</si>
  <si>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</si>
  <si>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****S2380)</t>
  </si>
  <si>
    <t>Расходы на развитие деятельности по заготовке и переработке дикоросов (0500284190 )</t>
  </si>
  <si>
    <t>Расходы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( 082I4S2320, 082I482320)</t>
  </si>
  <si>
    <t>Осуществление полномочий по государственному управлению охраной труда (1910184120, 1910199990)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</si>
  <si>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</si>
  <si>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Основное мероприятие "Управлене и распоряжение земельными ресурсами" (1800299990)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</si>
  <si>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</si>
  <si>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</si>
  <si>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</si>
  <si>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</si>
  <si>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</si>
  <si>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</si>
  <si>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</si>
  <si>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</si>
  <si>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</si>
  <si>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</si>
  <si>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</si>
  <si>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</si>
  <si>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</si>
  <si>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</si>
  <si>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</si>
  <si>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"Признание объектов недвижимости аварийными и проведение мероприятий по их сносу" 1030289107,01030289108, 1030299108</t>
  </si>
  <si>
    <t>Основное мероприятие "Управление и аспоряжение муниципальным имуществом муниципального образования Октябрьский район" (1800199990)</t>
  </si>
  <si>
    <t>Капитальный ремонт жилого фонда 1030189102, 1030142120, 1030199990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</si>
  <si>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</si>
  <si>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</si>
  <si>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</si>
  <si>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</si>
  <si>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</si>
  <si>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</si>
  <si>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Реализация мероприятий по  разработке, обследованию объектов водоснабжения(1010189109)(Талинка)</t>
  </si>
  <si>
    <t>Основное  мероприятие " Реализация мероприятий обеспечения  качественными  коммунальными  услугами"  1010189104</t>
  </si>
  <si>
    <t>Расходы на реализацию полномочий в сфере ЖКХ (1010182591, 10101S2591, 1010199990,1010189105)(4060082591, 40600S2591 , 0210182591, 02101S2591, поселения)</t>
  </si>
  <si>
    <t>Реализация программ (4060099990, 0210199990)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</si>
  <si>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</si>
  <si>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</si>
  <si>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запас(1010189101,) (0210189101, 4060089101 поселения)</t>
  </si>
  <si>
    <t xml:space="preserve">Расходы на реализацию мероприятий по строительству и реконструкции (модернизации) объектов питьевого водоснабжения 101F5S2140, 101F582140
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</si>
  <si>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</si>
  <si>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</si>
  <si>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Капитальные вложения в объекты государственной (муниципально) собственности (1010142110,)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</si>
  <si>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</si>
  <si>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</si>
  <si>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</si>
  <si>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</si>
  <si>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</si>
  <si>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</si>
  <si>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Иные межбюджетные трансферты на финансирование наказов избирателей депутатам Думы ХМАО-Югры  (4120085160)</t>
  </si>
  <si>
    <t>Расходы на создание площадок временного накопления твердых коммунальных отходов (0100189061)</t>
  </si>
  <si>
    <t>Расходы на конкурсный отбор инициативных проектов (0200182751, 0200182753, 0200182754), ****2751, ***2753, ****2754</t>
  </si>
  <si>
    <t xml:space="preserve">Иные межбюджетные трансферты на благоустройство территорий муниципальных образований 1050189106
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</si>
  <si>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</si>
  <si>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</si>
  <si>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</si>
  <si>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</si>
  <si>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на признание объектов аварийными (4060089108, 0250189108, 0100189108)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</si>
  <si>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</si>
  <si>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</si>
  <si>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</si>
  <si>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</si>
  <si>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Основное мероприятие "Реализация социально значимых инициативных проектов на территории муниципального образования Октябрьский район"( 0500182751, 05001S2751)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</si>
  <si>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</si>
  <si>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</si>
  <si>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</si>
  <si>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</si>
  <si>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</si>
  <si>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</si>
  <si>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</si>
  <si>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</si>
  <si>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</si>
  <si>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</si>
  <si>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</si>
  <si>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</si>
  <si>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</si>
  <si>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</si>
  <si>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</si>
  <si>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</si>
  <si>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</si>
  <si>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</si>
  <si>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</si>
  <si>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</si>
  <si>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</si>
  <si>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</si>
  <si>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</si>
  <si>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</si>
  <si>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</si>
  <si>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</si>
  <si>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</si>
  <si>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</si>
  <si>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</si>
  <si>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</si>
  <si>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</si>
  <si>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</si>
  <si>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</si>
  <si>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</si>
  <si>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</si>
  <si>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</si>
  <si>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</si>
  <si>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</si>
  <si>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</si>
  <si>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</si>
  <si>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</si>
  <si>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</si>
  <si>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</si>
  <si>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</si>
  <si>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Мероприятие на реализацию мер, направленных на профилактику и устранение последствий распространения новой коронавирусной инфекции (1350191350)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</si>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</sst>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#,##0.00_ ;\-#,##0.00\ "/>
  </numFmts>
  <fonts count="74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8"/>
      <color indexed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178" fontId="5" fillId="0" borderId="10" xfId="0" applyNumberFormat="1" applyFont="1" applyFill="1" applyBorder="1" applyAlignment="1">
      <alignment horizontal="right" vertical="top"/>
    </xf>
    <xf numFmtId="178" fontId="5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78" fontId="1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179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left" vertical="top"/>
    </xf>
    <xf numFmtId="178" fontId="2" fillId="0" borderId="10" xfId="0" applyNumberFormat="1" applyFont="1" applyFill="1" applyBorder="1" applyAlignment="1">
      <alignment horizontal="right" vertical="top" wrapText="1"/>
    </xf>
    <xf numFmtId="178" fontId="0" fillId="0" borderId="0" xfId="0" applyNumberForma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78" fontId="7" fillId="0" borderId="0" xfId="0" applyNumberFormat="1" applyFont="1" applyFill="1" applyAlignment="1">
      <alignment vertical="top" wrapText="1"/>
    </xf>
    <xf numFmtId="178" fontId="2" fillId="0" borderId="10" xfId="0" applyNumberFormat="1" applyFont="1" applyFill="1" applyBorder="1" applyAlignment="1">
      <alignment horizontal="right" vertical="top" wrapText="1"/>
    </xf>
    <xf numFmtId="178" fontId="2" fillId="0" borderId="10" xfId="0" applyNumberFormat="1" applyFont="1" applyFill="1" applyBorder="1" applyAlignment="1">
      <alignment vertical="top" wrapText="1"/>
    </xf>
    <xf numFmtId="178" fontId="4" fillId="0" borderId="10" xfId="0" applyNumberFormat="1" applyFont="1" applyFill="1" applyBorder="1" applyAlignment="1">
      <alignment horizontal="right" vertical="top"/>
    </xf>
    <xf numFmtId="178" fontId="2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178" fontId="2" fillId="0" borderId="10" xfId="0" applyNumberFormat="1" applyFont="1" applyFill="1" applyBorder="1" applyAlignment="1">
      <alignment vertical="top" wrapText="1" shrinkToFi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8" fontId="4" fillId="0" borderId="10" xfId="0" applyNumberFormat="1" applyFont="1" applyFill="1" applyBorder="1" applyAlignment="1">
      <alignment horizontal="center" vertical="top"/>
    </xf>
    <xf numFmtId="172" fontId="2" fillId="0" borderId="10" xfId="43" applyFont="1" applyFill="1" applyBorder="1" applyAlignment="1">
      <alignment horizontal="center" vertical="top" wrapText="1"/>
    </xf>
    <xf numFmtId="0" fontId="27" fillId="0" borderId="0" xfId="54" applyFont="1" applyAlignment="1">
      <alignment horizontal="center" vertical="center" wrapText="1"/>
      <protection/>
    </xf>
    <xf numFmtId="49" fontId="28" fillId="0" borderId="0" xfId="54" applyNumberFormat="1" applyFont="1" applyAlignment="1">
      <alignment horizontal="center" vertical="center" wrapText="1"/>
      <protection/>
    </xf>
    <xf numFmtId="0" fontId="28" fillId="0" borderId="0" xfId="54" applyFont="1" applyAlignment="1">
      <alignment horizontal="left" vertical="center" wrapText="1"/>
      <protection/>
    </xf>
    <xf numFmtId="181" fontId="69" fillId="33" borderId="0" xfId="54" applyNumberFormat="1" applyFont="1" applyFill="1" applyAlignment="1">
      <alignment horizontal="center" vertical="center" wrapText="1"/>
      <protection/>
    </xf>
    <xf numFmtId="181" fontId="30" fillId="33" borderId="0" xfId="54" applyNumberFormat="1" applyFont="1" applyFill="1" applyAlignment="1">
      <alignment horizontal="center" vertical="center" wrapText="1"/>
      <protection/>
    </xf>
    <xf numFmtId="181" fontId="30" fillId="0" borderId="0" xfId="54" applyNumberFormat="1" applyFont="1" applyAlignment="1">
      <alignment horizontal="center" vertical="center" wrapText="1"/>
      <protection/>
    </xf>
    <xf numFmtId="181" fontId="30" fillId="33" borderId="0" xfId="0" applyNumberFormat="1" applyFont="1" applyFill="1" applyAlignment="1">
      <alignment horizontal="center" vertical="center" wrapText="1"/>
    </xf>
    <xf numFmtId="181" fontId="30" fillId="0" borderId="0" xfId="0" applyNumberFormat="1" applyFont="1" applyAlignment="1">
      <alignment horizontal="center" vertical="center" wrapText="1"/>
    </xf>
    <xf numFmtId="181" fontId="31" fillId="0" borderId="0" xfId="0" applyNumberFormat="1" applyFont="1" applyAlignment="1">
      <alignment horizontal="center" vertical="center" wrapText="1"/>
    </xf>
    <xf numFmtId="181" fontId="31" fillId="33" borderId="0" xfId="0" applyNumberFormat="1" applyFont="1" applyFill="1" applyAlignment="1">
      <alignment horizontal="center" vertical="center" wrapText="1"/>
    </xf>
    <xf numFmtId="49" fontId="32" fillId="0" borderId="16" xfId="54" applyNumberFormat="1" applyFont="1" applyBorder="1" applyAlignment="1">
      <alignment horizontal="center" vertical="center" wrapText="1"/>
      <protection/>
    </xf>
    <xf numFmtId="0" fontId="32" fillId="0" borderId="17" xfId="54" applyFont="1" applyBorder="1" applyAlignment="1">
      <alignment horizontal="center" vertical="center" wrapText="1"/>
      <protection/>
    </xf>
    <xf numFmtId="181" fontId="33" fillId="0" borderId="17" xfId="54" applyNumberFormat="1" applyFont="1" applyBorder="1" applyAlignment="1">
      <alignment horizontal="center" vertical="center" wrapText="1"/>
      <protection/>
    </xf>
    <xf numFmtId="181" fontId="33" fillId="0" borderId="17" xfId="0" applyNumberFormat="1" applyFont="1" applyBorder="1" applyAlignment="1">
      <alignment horizontal="center" vertical="center" wrapText="1"/>
    </xf>
    <xf numFmtId="181" fontId="34" fillId="0" borderId="18" xfId="0" applyNumberFormat="1" applyFont="1" applyBorder="1" applyAlignment="1">
      <alignment horizontal="center" vertical="center" wrapText="1"/>
    </xf>
    <xf numFmtId="181" fontId="34" fillId="0" borderId="19" xfId="0" applyNumberFormat="1" applyFont="1" applyBorder="1" applyAlignment="1">
      <alignment horizontal="center" vertical="center" wrapText="1"/>
    </xf>
    <xf numFmtId="181" fontId="34" fillId="0" borderId="20" xfId="0" applyNumberFormat="1" applyFont="1" applyBorder="1" applyAlignment="1">
      <alignment horizontal="center" vertical="center" wrapText="1"/>
    </xf>
    <xf numFmtId="49" fontId="32" fillId="0" borderId="21" xfId="54" applyNumberFormat="1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181" fontId="33" fillId="33" borderId="10" xfId="54" applyNumberFormat="1" applyFont="1" applyFill="1" applyBorder="1" applyAlignment="1">
      <alignment horizontal="center" vertical="center" wrapText="1"/>
      <protection/>
    </xf>
    <xf numFmtId="181" fontId="33" fillId="0" borderId="10" xfId="54" applyNumberFormat="1" applyFont="1" applyBorder="1" applyAlignment="1">
      <alignment horizontal="center" vertical="center" wrapText="1"/>
      <protection/>
    </xf>
    <xf numFmtId="181" fontId="35" fillId="5" borderId="10" xfId="0" applyNumberFormat="1" applyFont="1" applyFill="1" applyBorder="1" applyAlignment="1">
      <alignment horizontal="center" vertical="center" wrapText="1"/>
    </xf>
    <xf numFmtId="181" fontId="34" fillId="0" borderId="10" xfId="54" applyNumberFormat="1" applyFont="1" applyBorder="1" applyAlignment="1">
      <alignment horizontal="center" vertical="center" wrapText="1"/>
      <protection/>
    </xf>
    <xf numFmtId="181" fontId="34" fillId="33" borderId="10" xfId="54" applyNumberFormat="1" applyFont="1" applyFill="1" applyBorder="1" applyAlignment="1">
      <alignment horizontal="center" vertical="center" wrapText="1"/>
      <protection/>
    </xf>
    <xf numFmtId="181" fontId="34" fillId="0" borderId="22" xfId="54" applyNumberFormat="1" applyFont="1" applyBorder="1" applyAlignment="1">
      <alignment horizontal="center" vertical="center" wrapText="1"/>
      <protection/>
    </xf>
    <xf numFmtId="181" fontId="33" fillId="33" borderId="10" xfId="0" applyNumberFormat="1" applyFont="1" applyFill="1" applyBorder="1" applyAlignment="1">
      <alignment horizontal="center" vertical="center" wrapText="1"/>
    </xf>
    <xf numFmtId="181" fontId="39" fillId="0" borderId="10" xfId="0" applyNumberFormat="1" applyFont="1" applyBorder="1" applyAlignment="1">
      <alignment horizontal="center" vertical="center"/>
    </xf>
    <xf numFmtId="181" fontId="33" fillId="0" borderId="10" xfId="0" applyNumberFormat="1" applyFont="1" applyBorder="1" applyAlignment="1">
      <alignment horizontal="center" vertical="center" wrapText="1"/>
    </xf>
    <xf numFmtId="181" fontId="34" fillId="0" borderId="10" xfId="0" applyNumberFormat="1" applyFont="1" applyBorder="1" applyAlignment="1">
      <alignment horizontal="center" vertical="center" wrapText="1"/>
    </xf>
    <xf numFmtId="181" fontId="3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32" fillId="0" borderId="21" xfId="54" applyNumberFormat="1" applyFont="1" applyBorder="1" applyAlignment="1">
      <alignment horizontal="center" vertical="center" wrapText="1"/>
      <protection/>
    </xf>
    <xf numFmtId="0" fontId="40" fillId="0" borderId="10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40" fillId="0" borderId="22" xfId="54" applyFont="1" applyBorder="1" applyAlignment="1">
      <alignment horizontal="center" vertical="center" wrapText="1"/>
      <protection/>
    </xf>
    <xf numFmtId="49" fontId="40" fillId="34" borderId="21" xfId="54" applyNumberFormat="1" applyFont="1" applyFill="1" applyBorder="1" applyAlignment="1" quotePrefix="1">
      <alignment horizontal="center" vertical="center" wrapText="1"/>
      <protection/>
    </xf>
    <xf numFmtId="0" fontId="40" fillId="34" borderId="10" xfId="54" applyFont="1" applyFill="1" applyBorder="1" applyAlignment="1">
      <alignment horizontal="left" vertical="center" wrapText="1"/>
      <protection/>
    </xf>
    <xf numFmtId="181" fontId="34" fillId="34" borderId="10" xfId="54" applyNumberFormat="1" applyFont="1" applyFill="1" applyBorder="1" applyAlignment="1">
      <alignment horizontal="center" vertical="center" wrapText="1"/>
      <protection/>
    </xf>
    <xf numFmtId="181" fontId="33" fillId="34" borderId="10" xfId="0" applyNumberFormat="1" applyFont="1" applyFill="1" applyBorder="1" applyAlignment="1">
      <alignment horizontal="center" vertical="center" wrapText="1"/>
    </xf>
    <xf numFmtId="181" fontId="34" fillId="34" borderId="22" xfId="0" applyNumberFormat="1" applyFont="1" applyFill="1" applyBorder="1" applyAlignment="1">
      <alignment horizontal="center" vertical="center" wrapText="1"/>
    </xf>
    <xf numFmtId="49" fontId="32" fillId="0" borderId="21" xfId="54" applyNumberFormat="1" applyFont="1" applyBorder="1" applyAlignment="1" quotePrefix="1">
      <alignment horizontal="center" vertical="center" wrapText="1"/>
      <protection/>
    </xf>
    <xf numFmtId="0" fontId="32" fillId="0" borderId="10" xfId="54" applyFont="1" applyBorder="1" applyAlignment="1">
      <alignment horizontal="left" vertical="center" wrapText="1"/>
      <protection/>
    </xf>
    <xf numFmtId="181" fontId="33" fillId="33" borderId="10" xfId="54" applyNumberFormat="1" applyFont="1" applyFill="1" applyBorder="1" applyAlignment="1">
      <alignment horizontal="center" vertical="center" wrapText="1"/>
      <protection/>
    </xf>
    <xf numFmtId="181" fontId="33" fillId="0" borderId="10" xfId="54" applyNumberFormat="1" applyFont="1" applyBorder="1" applyAlignment="1">
      <alignment horizontal="center" vertical="center" wrapText="1"/>
      <protection/>
    </xf>
    <xf numFmtId="181" fontId="33" fillId="33" borderId="10" xfId="0" applyNumberFormat="1" applyFont="1" applyFill="1" applyBorder="1" applyAlignment="1">
      <alignment horizontal="center" vertical="center" wrapText="1"/>
    </xf>
    <xf numFmtId="181" fontId="33" fillId="0" borderId="10" xfId="0" applyNumberFormat="1" applyFont="1" applyBorder="1" applyAlignment="1">
      <alignment horizontal="center" vertical="center" wrapText="1"/>
    </xf>
    <xf numFmtId="181" fontId="41" fillId="35" borderId="10" xfId="0" applyNumberFormat="1" applyFont="1" applyFill="1" applyBorder="1" applyAlignment="1">
      <alignment horizontal="center" vertical="center" wrapText="1"/>
    </xf>
    <xf numFmtId="181" fontId="41" fillId="5" borderId="10" xfId="0" applyNumberFormat="1" applyFont="1" applyFill="1" applyBorder="1" applyAlignment="1">
      <alignment horizontal="center" vertical="center" wrapText="1"/>
    </xf>
    <xf numFmtId="181" fontId="34" fillId="33" borderId="10" xfId="0" applyNumberFormat="1" applyFont="1" applyFill="1" applyBorder="1" applyAlignment="1">
      <alignment horizontal="center" vertical="center" wrapText="1"/>
    </xf>
    <xf numFmtId="181" fontId="34" fillId="0" borderId="22" xfId="0" applyNumberFormat="1" applyFont="1" applyBorder="1" applyAlignment="1">
      <alignment horizontal="center" vertical="center" wrapText="1"/>
    </xf>
    <xf numFmtId="181" fontId="70" fillId="5" borderId="10" xfId="0" applyNumberFormat="1" applyFont="1" applyFill="1" applyBorder="1" applyAlignment="1">
      <alignment horizontal="center" vertical="center" wrapText="1"/>
    </xf>
    <xf numFmtId="181" fontId="33" fillId="34" borderId="10" xfId="54" applyNumberFormat="1" applyFont="1" applyFill="1" applyBorder="1" applyAlignment="1">
      <alignment horizontal="center" vertical="center" wrapText="1"/>
      <protection/>
    </xf>
    <xf numFmtId="181" fontId="34" fillId="34" borderId="22" xfId="54" applyNumberFormat="1" applyFont="1" applyFill="1" applyBorder="1" applyAlignment="1">
      <alignment horizontal="center" vertical="center" wrapText="1"/>
      <protection/>
    </xf>
    <xf numFmtId="49" fontId="32" fillId="33" borderId="21" xfId="54" applyNumberFormat="1" applyFont="1" applyFill="1" applyBorder="1" applyAlignment="1" quotePrefix="1">
      <alignment horizontal="center" vertical="center" wrapText="1"/>
      <protection/>
    </xf>
    <xf numFmtId="0" fontId="40" fillId="34" borderId="12" xfId="54" applyFont="1" applyFill="1" applyBorder="1" applyAlignment="1">
      <alignment vertical="center" wrapText="1"/>
      <protection/>
    </xf>
    <xf numFmtId="181" fontId="34" fillId="34" borderId="12" xfId="54" applyNumberFormat="1" applyFont="1" applyFill="1" applyBorder="1" applyAlignment="1">
      <alignment vertical="center" wrapText="1"/>
      <protection/>
    </xf>
    <xf numFmtId="181" fontId="34" fillId="34" borderId="12" xfId="54" applyNumberFormat="1" applyFont="1" applyFill="1" applyBorder="1" applyAlignment="1">
      <alignment horizontal="center" wrapText="1"/>
      <protection/>
    </xf>
    <xf numFmtId="49" fontId="32" fillId="33" borderId="21" xfId="54" applyNumberFormat="1" applyFont="1" applyFill="1" applyBorder="1" applyAlignment="1">
      <alignment horizontal="center" vertical="center" wrapText="1"/>
      <protection/>
    </xf>
    <xf numFmtId="0" fontId="32" fillId="36" borderId="10" xfId="54" applyFont="1" applyFill="1" applyBorder="1" applyAlignment="1">
      <alignment horizontal="left" vertical="center" wrapText="1"/>
      <protection/>
    </xf>
    <xf numFmtId="0" fontId="33" fillId="0" borderId="10" xfId="53" applyFont="1" applyBorder="1" applyAlignment="1" applyProtection="1">
      <alignment horizontal="left" vertical="center" wrapText="1"/>
      <protection hidden="1"/>
    </xf>
    <xf numFmtId="181" fontId="34" fillId="34" borderId="10" xfId="0" applyNumberFormat="1" applyFont="1" applyFill="1" applyBorder="1" applyAlignment="1">
      <alignment horizontal="center" vertical="center" wrapText="1"/>
    </xf>
    <xf numFmtId="181" fontId="44" fillId="34" borderId="10" xfId="0" applyNumberFormat="1" applyFont="1" applyFill="1" applyBorder="1" applyAlignment="1">
      <alignment horizontal="center" vertical="center" wrapText="1"/>
    </xf>
    <xf numFmtId="0" fontId="32" fillId="33" borderId="10" xfId="54" applyFont="1" applyFill="1" applyBorder="1" applyAlignment="1">
      <alignment horizontal="left" vertical="center" wrapText="1"/>
      <protection/>
    </xf>
    <xf numFmtId="0" fontId="45" fillId="0" borderId="10" xfId="54" applyFont="1" applyBorder="1" applyAlignment="1">
      <alignment horizontal="left" vertical="center" wrapText="1"/>
      <protection/>
    </xf>
    <xf numFmtId="0" fontId="33" fillId="33" borderId="10" xfId="53" applyFont="1" applyFill="1" applyBorder="1" applyAlignment="1" applyProtection="1">
      <alignment horizontal="left" vertical="center" wrapText="1"/>
      <protection hidden="1"/>
    </xf>
    <xf numFmtId="0" fontId="33" fillId="0" borderId="10" xfId="53" applyFont="1" applyBorder="1" applyAlignment="1" applyProtection="1">
      <alignment horizontal="left" vertical="top" wrapText="1"/>
      <protection hidden="1"/>
    </xf>
    <xf numFmtId="2" fontId="34" fillId="0" borderId="22" xfId="0" applyNumberFormat="1" applyFont="1" applyBorder="1" applyAlignment="1">
      <alignment horizontal="center" vertical="center" wrapText="1"/>
    </xf>
    <xf numFmtId="0" fontId="32" fillId="0" borderId="10" xfId="54" applyFont="1" applyBorder="1" applyAlignment="1">
      <alignment horizontal="left" vertical="top" wrapText="1"/>
      <protection/>
    </xf>
    <xf numFmtId="181" fontId="71" fillId="33" borderId="10" xfId="54" applyNumberFormat="1" applyFont="1" applyFill="1" applyBorder="1" applyAlignment="1">
      <alignment horizontal="center" vertical="center" wrapText="1"/>
      <protection/>
    </xf>
    <xf numFmtId="49" fontId="33" fillId="0" borderId="21" xfId="54" applyNumberFormat="1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left" vertical="center" wrapText="1"/>
      <protection/>
    </xf>
    <xf numFmtId="0" fontId="33" fillId="0" borderId="0" xfId="0" applyFont="1" applyAlignment="1">
      <alignment wrapText="1"/>
    </xf>
    <xf numFmtId="179" fontId="34" fillId="0" borderId="22" xfId="0" applyNumberFormat="1" applyFont="1" applyBorder="1" applyAlignment="1">
      <alignment horizontal="center" vertical="center" wrapText="1"/>
    </xf>
    <xf numFmtId="49" fontId="40" fillId="34" borderId="21" xfId="54" applyNumberFormat="1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left" vertical="center" wrapText="1"/>
    </xf>
    <xf numFmtId="179" fontId="34" fillId="34" borderId="22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181" fontId="34" fillId="33" borderId="22" xfId="0" applyNumberFormat="1" applyFont="1" applyFill="1" applyBorder="1" applyAlignment="1">
      <alignment horizontal="center" vertical="center" wrapText="1"/>
    </xf>
    <xf numFmtId="181" fontId="33" fillId="37" borderId="10" xfId="0" applyNumberFormat="1" applyFont="1" applyFill="1" applyBorder="1" applyAlignment="1">
      <alignment horizontal="center" vertical="center" wrapText="1"/>
    </xf>
    <xf numFmtId="181" fontId="41" fillId="5" borderId="10" xfId="54" applyNumberFormat="1" applyFont="1" applyFill="1" applyBorder="1" applyAlignment="1">
      <alignment horizontal="center" vertical="center" wrapText="1"/>
      <protection/>
    </xf>
    <xf numFmtId="0" fontId="46" fillId="34" borderId="23" xfId="54" applyFont="1" applyFill="1" applyBorder="1" applyAlignment="1">
      <alignment horizontal="center" vertical="center" wrapText="1"/>
      <protection/>
    </xf>
    <xf numFmtId="0" fontId="46" fillId="34" borderId="24" xfId="54" applyFont="1" applyFill="1" applyBorder="1" applyAlignment="1">
      <alignment horizontal="center" vertical="center" wrapText="1"/>
      <protection/>
    </xf>
    <xf numFmtId="181" fontId="34" fillId="34" borderId="24" xfId="54" applyNumberFormat="1" applyFont="1" applyFill="1" applyBorder="1" applyAlignment="1">
      <alignment horizontal="center" vertical="center" wrapText="1"/>
      <protection/>
    </xf>
    <xf numFmtId="181" fontId="34" fillId="34" borderId="24" xfId="0" applyNumberFormat="1" applyFont="1" applyFill="1" applyBorder="1" applyAlignment="1">
      <alignment horizontal="center" vertical="center" wrapText="1"/>
    </xf>
    <xf numFmtId="181" fontId="33" fillId="34" borderId="24" xfId="54" applyNumberFormat="1" applyFont="1" applyFill="1" applyBorder="1" applyAlignment="1">
      <alignment horizontal="center" vertical="center" wrapText="1"/>
      <protection/>
    </xf>
    <xf numFmtId="181" fontId="34" fillId="34" borderId="25" xfId="0" applyNumberFormat="1" applyFont="1" applyFill="1" applyBorder="1" applyAlignment="1">
      <alignment horizontal="center" vertical="center" wrapText="1"/>
    </xf>
    <xf numFmtId="182" fontId="69" fillId="33" borderId="0" xfId="54" applyNumberFormat="1" applyFont="1" applyFill="1" applyAlignment="1">
      <alignment horizontal="center" vertical="center" wrapText="1"/>
      <protection/>
    </xf>
    <xf numFmtId="181" fontId="31" fillId="0" borderId="0" xfId="54" applyNumberFormat="1" applyFont="1" applyAlignment="1">
      <alignment horizontal="center" vertical="center" wrapText="1"/>
      <protection/>
    </xf>
    <xf numFmtId="49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181" fontId="69" fillId="5" borderId="0" xfId="0" applyNumberFormat="1" applyFont="1" applyFill="1" applyAlignment="1">
      <alignment horizontal="center" vertical="center" wrapText="1"/>
    </xf>
    <xf numFmtId="178" fontId="72" fillId="0" borderId="0" xfId="0" applyNumberFormat="1" applyFont="1" applyAlignment="1">
      <alignment/>
    </xf>
    <xf numFmtId="181" fontId="30" fillId="5" borderId="0" xfId="0" applyNumberFormat="1" applyFont="1" applyFill="1" applyAlignment="1">
      <alignment horizontal="center" vertical="center" wrapText="1"/>
    </xf>
    <xf numFmtId="181" fontId="31" fillId="5" borderId="0" xfId="54" applyNumberFormat="1" applyFont="1" applyFill="1" applyAlignment="1">
      <alignment horizontal="center" vertical="center" wrapText="1"/>
      <protection/>
    </xf>
    <xf numFmtId="181" fontId="30" fillId="38" borderId="0" xfId="0" applyNumberFormat="1" applyFont="1" applyFill="1" applyAlignment="1">
      <alignment horizontal="center" vertical="center" wrapText="1"/>
    </xf>
    <xf numFmtId="181" fontId="31" fillId="38" borderId="0" xfId="0" applyNumberFormat="1" applyFont="1" applyFill="1" applyAlignment="1">
      <alignment horizontal="center" vertical="center" wrapText="1"/>
    </xf>
    <xf numFmtId="0" fontId="45" fillId="0" borderId="0" xfId="54" applyFont="1" applyAlignment="1">
      <alignment horizontal="right" vertical="center" wrapText="1"/>
      <protection/>
    </xf>
    <xf numFmtId="181" fontId="48" fillId="33" borderId="0" xfId="0" applyNumberFormat="1" applyFont="1" applyFill="1" applyAlignment="1">
      <alignment horizontal="center" vertical="center" wrapText="1"/>
    </xf>
    <xf numFmtId="181" fontId="48" fillId="0" borderId="0" xfId="0" applyNumberFormat="1" applyFont="1" applyAlignment="1">
      <alignment horizontal="center" vertical="center" wrapText="1"/>
    </xf>
    <xf numFmtId="181" fontId="48" fillId="33" borderId="26" xfId="54" applyNumberFormat="1" applyFont="1" applyFill="1" applyBorder="1" applyAlignment="1">
      <alignment horizontal="center" vertical="center" wrapText="1"/>
      <protection/>
    </xf>
    <xf numFmtId="181" fontId="48" fillId="0" borderId="0" xfId="54" applyNumberFormat="1" applyFont="1" applyAlignment="1">
      <alignment horizontal="left" vertical="center" wrapText="1"/>
      <protection/>
    </xf>
    <xf numFmtId="49" fontId="45" fillId="0" borderId="0" xfId="0" applyNumberFormat="1" applyFont="1" applyAlignment="1">
      <alignment horizontal="right" vertical="center" wrapText="1"/>
    </xf>
    <xf numFmtId="0" fontId="45" fillId="0" borderId="0" xfId="54" applyFont="1" applyAlignment="1">
      <alignment horizontal="left" vertical="center" wrapText="1"/>
      <protection/>
    </xf>
    <xf numFmtId="181" fontId="73" fillId="33" borderId="0" xfId="54" applyNumberFormat="1" applyFont="1" applyFill="1" applyAlignment="1">
      <alignment horizontal="center" vertical="center" wrapText="1"/>
      <protection/>
    </xf>
    <xf numFmtId="181" fontId="48" fillId="33" borderId="0" xfId="54" applyNumberFormat="1" applyFont="1" applyFill="1" applyAlignment="1">
      <alignment horizontal="center" vertical="center" wrapText="1"/>
      <protection/>
    </xf>
    <xf numFmtId="181" fontId="48" fillId="0" borderId="0" xfId="0" applyNumberFormat="1" applyFont="1" applyAlignment="1">
      <alignment horizontal="left" vertical="center" wrapText="1"/>
    </xf>
    <xf numFmtId="181" fontId="48" fillId="33" borderId="0" xfId="0" applyNumberFormat="1" applyFont="1" applyFill="1" applyAlignment="1">
      <alignment horizontal="left" vertical="center" wrapText="1"/>
    </xf>
    <xf numFmtId="181" fontId="48" fillId="33" borderId="26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181" fontId="73" fillId="33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48" fillId="33" borderId="0" xfId="0" applyFont="1" applyFill="1" applyAlignment="1">
      <alignment horizontal="right"/>
    </xf>
    <xf numFmtId="0" fontId="0" fillId="33" borderId="26" xfId="0" applyFont="1" applyFill="1" applyBorder="1" applyAlignment="1">
      <alignment/>
    </xf>
    <xf numFmtId="0" fontId="48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6"/>
  <sheetViews>
    <sheetView zoomScalePageLayoutView="0" workbookViewId="0" topLeftCell="A1">
      <pane ySplit="1" topLeftCell="A128" activePane="bottomLeft" state="frozen"/>
      <selection pane="topLeft" activeCell="A1" sqref="A1"/>
      <selection pane="bottomLeft" activeCell="I118" sqref="I118"/>
    </sheetView>
  </sheetViews>
  <sheetFormatPr defaultColWidth="9.125" defaultRowHeight="12.75"/>
  <cols>
    <col min="1" max="1" width="21.375" style="1" customWidth="1"/>
    <col min="2" max="2" width="84.625" style="1" customWidth="1"/>
    <col min="3" max="3" width="11.125" style="1" customWidth="1"/>
    <col min="4" max="4" width="12.375" style="1" customWidth="1"/>
    <col min="5" max="5" width="11.00390625" style="1" customWidth="1"/>
    <col min="6" max="6" width="9.625" style="1" customWidth="1"/>
    <col min="7" max="7" width="9.50390625" style="1" customWidth="1"/>
    <col min="8" max="16384" width="9.125" style="1" customWidth="1"/>
  </cols>
  <sheetData>
    <row r="1" spans="1:7" ht="12.75">
      <c r="A1" s="48" t="s">
        <v>66</v>
      </c>
      <c r="B1" s="48"/>
      <c r="C1" s="48"/>
      <c r="D1" s="48"/>
      <c r="E1" s="48"/>
      <c r="F1" s="48"/>
      <c r="G1" s="48"/>
    </row>
    <row r="2" spans="1:5" ht="9.75" customHeight="1">
      <c r="A2" s="49"/>
      <c r="B2" s="49"/>
      <c r="C2" s="49"/>
      <c r="D2" s="49"/>
      <c r="E2" s="49"/>
    </row>
    <row r="3" spans="1:5" ht="14.25" customHeight="1">
      <c r="A3" s="23"/>
      <c r="B3" s="24"/>
      <c r="C3" s="24"/>
      <c r="D3" s="24"/>
      <c r="E3" s="25" t="s">
        <v>53</v>
      </c>
    </row>
    <row r="4" spans="1:7" ht="12.75" customHeight="1">
      <c r="A4" s="26" t="s">
        <v>39</v>
      </c>
      <c r="B4" s="27"/>
      <c r="C4" s="45" t="s">
        <v>60</v>
      </c>
      <c r="D4" s="45" t="s">
        <v>61</v>
      </c>
      <c r="E4" s="45" t="s">
        <v>67</v>
      </c>
      <c r="F4" s="45" t="s">
        <v>62</v>
      </c>
      <c r="G4" s="45" t="s">
        <v>63</v>
      </c>
    </row>
    <row r="5" spans="1:7" ht="27.75" customHeight="1">
      <c r="A5" s="28" t="s">
        <v>44</v>
      </c>
      <c r="B5" s="29" t="s">
        <v>16</v>
      </c>
      <c r="C5" s="46"/>
      <c r="D5" s="46"/>
      <c r="E5" s="46"/>
      <c r="F5" s="46"/>
      <c r="G5" s="46"/>
    </row>
    <row r="6" spans="1:7" ht="39.75" customHeight="1">
      <c r="A6" s="28"/>
      <c r="B6" s="29"/>
      <c r="C6" s="47"/>
      <c r="D6" s="47"/>
      <c r="E6" s="47"/>
      <c r="F6" s="47"/>
      <c r="G6" s="47"/>
    </row>
    <row r="7" spans="1:7" ht="12.75">
      <c r="A7" s="44" t="s">
        <v>22</v>
      </c>
      <c r="B7" s="44"/>
      <c r="C7" s="44"/>
      <c r="D7" s="44"/>
      <c r="E7" s="44"/>
      <c r="F7" s="44"/>
      <c r="G7" s="44"/>
    </row>
    <row r="8" spans="1:7" ht="12.75">
      <c r="A8" s="37" t="s">
        <v>3</v>
      </c>
      <c r="B8" s="35" t="s">
        <v>52</v>
      </c>
      <c r="C8" s="33">
        <f>C9+C11+C12+C13+C15+C16+C18+C20+C14+C21+C17+C19+C10</f>
        <v>810292.5000000001</v>
      </c>
      <c r="D8" s="33">
        <f>D9+D11+D12+D13+D15+D16+D18+D20+D14+D21+D17+D19+D10</f>
        <v>888612.1</v>
      </c>
      <c r="E8" s="33">
        <f>E9+E11+E12+E13+E15+E16+E18+E20+E14+E21+E17+E19+E10</f>
        <v>854171</v>
      </c>
      <c r="F8" s="12">
        <f aca="true" t="shared" si="0" ref="F8:F13">E8*100/D8</f>
        <v>96.12416936478807</v>
      </c>
      <c r="G8" s="12">
        <f aca="true" t="shared" si="1" ref="G8:G23">E8*100/C8</f>
        <v>105.41514329701927</v>
      </c>
    </row>
    <row r="9" spans="1:7" ht="12.75">
      <c r="A9" s="18" t="s">
        <v>58</v>
      </c>
      <c r="B9" s="13" t="s">
        <v>59</v>
      </c>
      <c r="C9" s="32">
        <v>602385.5</v>
      </c>
      <c r="D9" s="32">
        <v>638586.1</v>
      </c>
      <c r="E9" s="10">
        <v>614271.5</v>
      </c>
      <c r="F9" s="10">
        <f t="shared" si="0"/>
        <v>96.19243199938114</v>
      </c>
      <c r="G9" s="10">
        <f t="shared" si="1"/>
        <v>101.97315506432342</v>
      </c>
    </row>
    <row r="10" spans="1:7" ht="15" customHeight="1">
      <c r="A10" s="18" t="s">
        <v>57</v>
      </c>
      <c r="B10" s="13" t="s">
        <v>56</v>
      </c>
      <c r="C10" s="32">
        <v>3868.9</v>
      </c>
      <c r="D10" s="32">
        <v>4468.9</v>
      </c>
      <c r="E10" s="10">
        <v>4036.3</v>
      </c>
      <c r="F10" s="10">
        <f t="shared" si="0"/>
        <v>90.31976549038914</v>
      </c>
      <c r="G10" s="10">
        <f t="shared" si="1"/>
        <v>104.32681123833648</v>
      </c>
    </row>
    <row r="11" spans="1:7" ht="12.75">
      <c r="A11" s="18" t="s">
        <v>8</v>
      </c>
      <c r="B11" s="13" t="s">
        <v>5</v>
      </c>
      <c r="C11" s="32">
        <v>53331.5</v>
      </c>
      <c r="D11" s="32">
        <v>68151.1</v>
      </c>
      <c r="E11" s="10">
        <v>67329</v>
      </c>
      <c r="F11" s="10">
        <f t="shared" si="0"/>
        <v>98.79370985941532</v>
      </c>
      <c r="G11" s="10">
        <f t="shared" si="1"/>
        <v>126.24621471363078</v>
      </c>
    </row>
    <row r="12" spans="1:7" ht="12.75">
      <c r="A12" s="18" t="s">
        <v>9</v>
      </c>
      <c r="B12" s="13" t="s">
        <v>6</v>
      </c>
      <c r="C12" s="32">
        <v>8680</v>
      </c>
      <c r="D12" s="32">
        <v>9980</v>
      </c>
      <c r="E12" s="10">
        <v>7778.7</v>
      </c>
      <c r="F12" s="10">
        <f t="shared" si="0"/>
        <v>77.94288577154309</v>
      </c>
      <c r="G12" s="10">
        <f t="shared" si="1"/>
        <v>89.61635944700461</v>
      </c>
    </row>
    <row r="13" spans="1:7" ht="12.75">
      <c r="A13" s="18" t="s">
        <v>10</v>
      </c>
      <c r="B13" s="13" t="s">
        <v>21</v>
      </c>
      <c r="C13" s="32">
        <v>3802</v>
      </c>
      <c r="D13" s="32">
        <v>4300</v>
      </c>
      <c r="E13" s="10">
        <v>4381.6</v>
      </c>
      <c r="F13" s="10">
        <f t="shared" si="0"/>
        <v>101.89767441860467</v>
      </c>
      <c r="G13" s="10">
        <f t="shared" si="1"/>
        <v>115.24460810099949</v>
      </c>
    </row>
    <row r="14" spans="1:7" ht="21.75" customHeight="1" hidden="1">
      <c r="A14" s="18" t="s">
        <v>35</v>
      </c>
      <c r="B14" s="13" t="s">
        <v>36</v>
      </c>
      <c r="C14" s="32"/>
      <c r="D14" s="32"/>
      <c r="E14" s="10"/>
      <c r="F14" s="10"/>
      <c r="G14" s="10" t="e">
        <f t="shared" si="1"/>
        <v>#DIV/0!</v>
      </c>
    </row>
    <row r="15" spans="1:7" ht="12.75">
      <c r="A15" s="18" t="s">
        <v>11</v>
      </c>
      <c r="B15" s="13" t="s">
        <v>17</v>
      </c>
      <c r="C15" s="32">
        <v>106610.9</v>
      </c>
      <c r="D15" s="32">
        <v>118329.8</v>
      </c>
      <c r="E15" s="10">
        <v>104534.6</v>
      </c>
      <c r="F15" s="10">
        <f aca="true" t="shared" si="2" ref="F15:F20">E15*100/D15</f>
        <v>88.34173640114324</v>
      </c>
      <c r="G15" s="10">
        <f t="shared" si="1"/>
        <v>98.05245054680151</v>
      </c>
    </row>
    <row r="16" spans="1:7" ht="17.25" customHeight="1">
      <c r="A16" s="20" t="s">
        <v>14</v>
      </c>
      <c r="B16" s="13" t="s">
        <v>13</v>
      </c>
      <c r="C16" s="32">
        <v>18177.1</v>
      </c>
      <c r="D16" s="32">
        <v>14022.2</v>
      </c>
      <c r="E16" s="10">
        <v>14695.4</v>
      </c>
      <c r="F16" s="10">
        <f t="shared" si="2"/>
        <v>104.80095848012436</v>
      </c>
      <c r="G16" s="10">
        <f t="shared" si="1"/>
        <v>80.84567945381828</v>
      </c>
    </row>
    <row r="17" spans="1:7" ht="14.25" customHeight="1">
      <c r="A17" s="20" t="s">
        <v>40</v>
      </c>
      <c r="B17" s="13" t="s">
        <v>41</v>
      </c>
      <c r="C17" s="32">
        <v>740.3</v>
      </c>
      <c r="D17" s="32">
        <v>229.2</v>
      </c>
      <c r="E17" s="10">
        <v>451</v>
      </c>
      <c r="F17" s="10">
        <f t="shared" si="2"/>
        <v>196.77137870855148</v>
      </c>
      <c r="G17" s="10">
        <f t="shared" si="1"/>
        <v>60.92124814264488</v>
      </c>
    </row>
    <row r="18" spans="1:7" ht="15.75" customHeight="1">
      <c r="A18" s="20" t="s">
        <v>18</v>
      </c>
      <c r="B18" s="13" t="s">
        <v>15</v>
      </c>
      <c r="C18" s="32">
        <v>8611.5</v>
      </c>
      <c r="D18" s="32">
        <v>21301.5</v>
      </c>
      <c r="E18" s="10">
        <v>17156.5</v>
      </c>
      <c r="F18" s="10">
        <f t="shared" si="2"/>
        <v>80.54127643593174</v>
      </c>
      <c r="G18" s="10">
        <f t="shared" si="1"/>
        <v>199.22777681007955</v>
      </c>
    </row>
    <row r="19" spans="1:7" ht="12.75">
      <c r="A19" s="20" t="s">
        <v>46</v>
      </c>
      <c r="B19" s="13" t="s">
        <v>47</v>
      </c>
      <c r="C19" s="32">
        <v>11</v>
      </c>
      <c r="D19" s="32">
        <v>45</v>
      </c>
      <c r="E19" s="10">
        <v>45</v>
      </c>
      <c r="F19" s="10">
        <f t="shared" si="2"/>
        <v>100</v>
      </c>
      <c r="G19" s="10">
        <f t="shared" si="1"/>
        <v>409.09090909090907</v>
      </c>
    </row>
    <row r="20" spans="1:7" ht="12.75">
      <c r="A20" s="18" t="s">
        <v>12</v>
      </c>
      <c r="B20" s="13" t="s">
        <v>7</v>
      </c>
      <c r="C20" s="32">
        <v>4028.8</v>
      </c>
      <c r="D20" s="32">
        <v>9198.3</v>
      </c>
      <c r="E20" s="10">
        <v>19426.4</v>
      </c>
      <c r="F20" s="10">
        <f t="shared" si="2"/>
        <v>211.19554700325065</v>
      </c>
      <c r="G20" s="10">
        <f t="shared" si="1"/>
        <v>482.1882446386021</v>
      </c>
    </row>
    <row r="21" spans="1:7" ht="12.75">
      <c r="A21" s="38" t="s">
        <v>37</v>
      </c>
      <c r="B21" s="13" t="s">
        <v>38</v>
      </c>
      <c r="C21" s="32">
        <v>45</v>
      </c>
      <c r="D21" s="32">
        <v>0</v>
      </c>
      <c r="E21" s="10">
        <v>65</v>
      </c>
      <c r="F21" s="10"/>
      <c r="G21" s="10">
        <f t="shared" si="1"/>
        <v>144.44444444444446</v>
      </c>
    </row>
    <row r="22" spans="1:7" ht="12.75">
      <c r="A22" s="37" t="s">
        <v>1</v>
      </c>
      <c r="B22" s="14" t="s">
        <v>0</v>
      </c>
      <c r="C22" s="15">
        <f>C23+C25+C27+C26+C24</f>
        <v>3698820.7</v>
      </c>
      <c r="D22" s="15">
        <f>D23+D25+D27+D26+D24</f>
        <v>3546112.7</v>
      </c>
      <c r="E22" s="15">
        <f>E23+E25+E27+E26+E24</f>
        <v>2797669.0000000005</v>
      </c>
      <c r="F22" s="12">
        <f>E22*100/D22</f>
        <v>78.89396747035143</v>
      </c>
      <c r="G22" s="12">
        <f t="shared" si="1"/>
        <v>75.63678336719595</v>
      </c>
    </row>
    <row r="23" spans="1:7" ht="14.25" customHeight="1">
      <c r="A23" s="38" t="s">
        <v>51</v>
      </c>
      <c r="B23" s="16" t="s">
        <v>20</v>
      </c>
      <c r="C23" s="31">
        <v>3698820.7</v>
      </c>
      <c r="D23" s="32">
        <v>3512872.4</v>
      </c>
      <c r="E23" s="10">
        <v>2770119.1</v>
      </c>
      <c r="F23" s="10">
        <f>E23*100/D23</f>
        <v>78.85624026651239</v>
      </c>
      <c r="G23" s="10">
        <f t="shared" si="1"/>
        <v>74.89195407606537</v>
      </c>
    </row>
    <row r="24" spans="1:7" ht="15.75" customHeight="1">
      <c r="A24" s="38" t="s">
        <v>64</v>
      </c>
      <c r="B24" s="13" t="s">
        <v>65</v>
      </c>
      <c r="C24" s="31"/>
      <c r="D24" s="32">
        <v>1300</v>
      </c>
      <c r="E24" s="10">
        <v>1300</v>
      </c>
      <c r="F24" s="10">
        <f>E24*100/D24</f>
        <v>100</v>
      </c>
      <c r="G24" s="10"/>
    </row>
    <row r="25" spans="1:7" ht="15" customHeight="1">
      <c r="A25" s="38" t="s">
        <v>55</v>
      </c>
      <c r="B25" s="17" t="s">
        <v>19</v>
      </c>
      <c r="C25" s="34"/>
      <c r="D25" s="32">
        <v>38319.1</v>
      </c>
      <c r="E25" s="10">
        <v>32628.7</v>
      </c>
      <c r="F25" s="10">
        <f>E25*100/D25</f>
        <v>85.14996437807778</v>
      </c>
      <c r="G25" s="10"/>
    </row>
    <row r="26" spans="1:7" ht="40.5" customHeight="1" hidden="1">
      <c r="A26" s="38" t="s">
        <v>54</v>
      </c>
      <c r="B26" s="13" t="s">
        <v>49</v>
      </c>
      <c r="C26" s="32"/>
      <c r="D26" s="32"/>
      <c r="E26" s="10"/>
      <c r="F26" s="10"/>
      <c r="G26" s="10"/>
    </row>
    <row r="27" spans="1:7" ht="25.5" customHeight="1">
      <c r="A27" s="38" t="s">
        <v>50</v>
      </c>
      <c r="B27" s="41" t="s">
        <v>48</v>
      </c>
      <c r="C27" s="36"/>
      <c r="D27" s="32">
        <v>-6378.8</v>
      </c>
      <c r="E27" s="10">
        <v>-6378.8</v>
      </c>
      <c r="F27" s="10">
        <f>E27*100/D27</f>
        <v>100</v>
      </c>
      <c r="G27" s="10"/>
    </row>
    <row r="28" spans="1:7" ht="12.75">
      <c r="A28" s="18"/>
      <c r="B28" s="40" t="s">
        <v>4</v>
      </c>
      <c r="C28" s="12">
        <f>C22+C8</f>
        <v>4509113.2</v>
      </c>
      <c r="D28" s="12">
        <f>D22+D8</f>
        <v>4434724.8</v>
      </c>
      <c r="E28" s="12">
        <f>E22+E8</f>
        <v>3651840.0000000005</v>
      </c>
      <c r="F28" s="12">
        <f>E28*100/D28</f>
        <v>82.34648517535972</v>
      </c>
      <c r="G28" s="12">
        <f>E28*100/C28</f>
        <v>80.98798672874304</v>
      </c>
    </row>
    <row r="29" spans="1:7" ht="12.75">
      <c r="A29" s="43"/>
      <c r="B29" s="43"/>
      <c r="C29" s="43"/>
      <c r="D29" s="43"/>
      <c r="E29" s="43"/>
      <c r="F29" s="12"/>
      <c r="G29" s="10"/>
    </row>
    <row r="30" spans="1:7" ht="12.75">
      <c r="A30" s="44" t="s">
        <v>23</v>
      </c>
      <c r="B30" s="44"/>
      <c r="C30" s="44"/>
      <c r="D30" s="44"/>
      <c r="E30" s="44"/>
      <c r="F30" s="44"/>
      <c r="G30" s="44"/>
    </row>
    <row r="31" spans="1:7" ht="12.75">
      <c r="A31" s="37" t="s">
        <v>3</v>
      </c>
      <c r="B31" s="35" t="s">
        <v>52</v>
      </c>
      <c r="C31" s="33">
        <f>C32+C34+C36+C38+C35+C37+C40+C33</f>
        <v>19719.7</v>
      </c>
      <c r="D31" s="33">
        <f>D32+D34+D36+D38+D35+D37+D40+D33</f>
        <v>21195.6</v>
      </c>
      <c r="E31" s="33">
        <f>E32+E34+E36+E38+E35+E37+E40+E33+E39</f>
        <v>19588</v>
      </c>
      <c r="F31" s="12">
        <f aca="true" t="shared" si="3" ref="F31:F40">E31*100/D31</f>
        <v>92.4154069712582</v>
      </c>
      <c r="G31" s="12">
        <f aca="true" t="shared" si="4" ref="G31:G38">E31*100/C31</f>
        <v>99.33213994127699</v>
      </c>
    </row>
    <row r="32" spans="1:8" ht="15.75" customHeight="1">
      <c r="A32" s="18" t="s">
        <v>58</v>
      </c>
      <c r="B32" s="13" t="s">
        <v>59</v>
      </c>
      <c r="C32" s="32">
        <v>16000</v>
      </c>
      <c r="D32" s="32">
        <v>16900</v>
      </c>
      <c r="E32" s="10">
        <v>15681.2</v>
      </c>
      <c r="F32" s="10">
        <f t="shared" si="3"/>
        <v>92.78816568047337</v>
      </c>
      <c r="G32" s="10">
        <f t="shared" si="4"/>
        <v>98.0075</v>
      </c>
      <c r="H32" s="2"/>
    </row>
    <row r="33" spans="1:7" ht="15" customHeight="1">
      <c r="A33" s="18" t="s">
        <v>57</v>
      </c>
      <c r="B33" s="13" t="s">
        <v>56</v>
      </c>
      <c r="C33" s="32">
        <v>1802.4</v>
      </c>
      <c r="D33" s="32">
        <v>2050.8</v>
      </c>
      <c r="E33" s="10">
        <v>1880.4</v>
      </c>
      <c r="F33" s="10">
        <f t="shared" si="3"/>
        <v>91.69104739613809</v>
      </c>
      <c r="G33" s="10">
        <f t="shared" si="4"/>
        <v>104.32756324900133</v>
      </c>
    </row>
    <row r="34" spans="1:7" ht="12.75">
      <c r="A34" s="18" t="s">
        <v>9</v>
      </c>
      <c r="B34" s="13" t="s">
        <v>6</v>
      </c>
      <c r="C34" s="32">
        <v>1250</v>
      </c>
      <c r="D34" s="32">
        <v>1250</v>
      </c>
      <c r="E34" s="10">
        <v>781.8</v>
      </c>
      <c r="F34" s="10">
        <f t="shared" si="3"/>
        <v>62.544</v>
      </c>
      <c r="G34" s="10">
        <f t="shared" si="4"/>
        <v>62.544</v>
      </c>
    </row>
    <row r="35" spans="1:7" ht="12.75">
      <c r="A35" s="18" t="s">
        <v>10</v>
      </c>
      <c r="B35" s="13" t="s">
        <v>21</v>
      </c>
      <c r="C35" s="32">
        <v>12.3</v>
      </c>
      <c r="D35" s="32">
        <v>12.3</v>
      </c>
      <c r="E35" s="10">
        <v>3.3</v>
      </c>
      <c r="F35" s="10">
        <f t="shared" si="3"/>
        <v>26.829268292682926</v>
      </c>
      <c r="G35" s="10">
        <f t="shared" si="4"/>
        <v>26.829268292682926</v>
      </c>
    </row>
    <row r="36" spans="1:7" ht="12.75">
      <c r="A36" s="18" t="s">
        <v>11</v>
      </c>
      <c r="B36" s="13" t="s">
        <v>17</v>
      </c>
      <c r="C36" s="32">
        <v>505</v>
      </c>
      <c r="D36" s="32">
        <v>505</v>
      </c>
      <c r="E36" s="10">
        <v>732.1</v>
      </c>
      <c r="F36" s="10">
        <f t="shared" si="3"/>
        <v>144.97029702970298</v>
      </c>
      <c r="G36" s="10">
        <f t="shared" si="4"/>
        <v>144.97029702970298</v>
      </c>
    </row>
    <row r="37" spans="1:7" ht="14.25" customHeight="1">
      <c r="A37" s="20" t="s">
        <v>40</v>
      </c>
      <c r="B37" s="13" t="s">
        <v>41</v>
      </c>
      <c r="C37" s="32">
        <v>50</v>
      </c>
      <c r="D37" s="32">
        <v>107.5</v>
      </c>
      <c r="E37" s="10">
        <v>108.4</v>
      </c>
      <c r="F37" s="10">
        <f t="shared" si="3"/>
        <v>100.83720930232558</v>
      </c>
      <c r="G37" s="10">
        <f t="shared" si="4"/>
        <v>216.8</v>
      </c>
    </row>
    <row r="38" spans="1:7" ht="13.5" customHeight="1">
      <c r="A38" s="20" t="s">
        <v>18</v>
      </c>
      <c r="B38" s="13" t="s">
        <v>15</v>
      </c>
      <c r="C38" s="32">
        <v>100</v>
      </c>
      <c r="D38" s="32">
        <v>100</v>
      </c>
      <c r="E38" s="10">
        <v>130.8</v>
      </c>
      <c r="F38" s="10">
        <f t="shared" si="3"/>
        <v>130.8</v>
      </c>
      <c r="G38" s="10">
        <f t="shared" si="4"/>
        <v>130.8</v>
      </c>
    </row>
    <row r="39" spans="1:7" ht="14.25" customHeight="1" hidden="1">
      <c r="A39" s="18" t="s">
        <v>12</v>
      </c>
      <c r="B39" s="13" t="s">
        <v>7</v>
      </c>
      <c r="C39" s="32"/>
      <c r="D39" s="32"/>
      <c r="E39" s="10"/>
      <c r="F39" s="10" t="e">
        <f t="shared" si="3"/>
        <v>#DIV/0!</v>
      </c>
      <c r="G39" s="10"/>
    </row>
    <row r="40" spans="1:7" ht="15.75" customHeight="1">
      <c r="A40" s="38" t="s">
        <v>37</v>
      </c>
      <c r="B40" s="13" t="s">
        <v>38</v>
      </c>
      <c r="C40" s="32">
        <v>0</v>
      </c>
      <c r="D40" s="32">
        <v>270</v>
      </c>
      <c r="E40" s="10">
        <v>270</v>
      </c>
      <c r="F40" s="10">
        <f t="shared" si="3"/>
        <v>100</v>
      </c>
      <c r="G40" s="10"/>
    </row>
    <row r="41" spans="1:7" ht="12.75">
      <c r="A41" s="37" t="s">
        <v>1</v>
      </c>
      <c r="B41" s="14" t="s">
        <v>0</v>
      </c>
      <c r="C41" s="15">
        <f>C42+C43</f>
        <v>6852.5</v>
      </c>
      <c r="D41" s="15">
        <f>D42+D43</f>
        <v>18047.5</v>
      </c>
      <c r="E41" s="15">
        <f>E42+E43</f>
        <v>7368.2</v>
      </c>
      <c r="F41" s="12">
        <f>E41*100/D41</f>
        <v>40.82670730018008</v>
      </c>
      <c r="G41" s="12">
        <f>E41*100/C41</f>
        <v>107.52572053994892</v>
      </c>
    </row>
    <row r="42" spans="1:7" ht="17.25" customHeight="1">
      <c r="A42" s="38" t="s">
        <v>51</v>
      </c>
      <c r="B42" s="16" t="s">
        <v>20</v>
      </c>
      <c r="C42" s="31">
        <v>6852.5</v>
      </c>
      <c r="D42" s="32">
        <v>18047.5</v>
      </c>
      <c r="E42" s="10">
        <v>7368.2</v>
      </c>
      <c r="F42" s="10">
        <f>E42*100/D42</f>
        <v>40.82670730018008</v>
      </c>
      <c r="G42" s="10">
        <f>E42*100/C42</f>
        <v>107.52572053994892</v>
      </c>
    </row>
    <row r="43" spans="1:7" ht="25.5" customHeight="1" hidden="1">
      <c r="A43" s="39" t="s">
        <v>50</v>
      </c>
      <c r="B43" s="41" t="s">
        <v>48</v>
      </c>
      <c r="C43" s="36"/>
      <c r="D43" s="32"/>
      <c r="E43" s="10"/>
      <c r="F43" s="10"/>
      <c r="G43" s="10"/>
    </row>
    <row r="44" spans="1:7" ht="12.75">
      <c r="A44" s="11"/>
      <c r="B44" s="40" t="s">
        <v>4</v>
      </c>
      <c r="C44" s="12">
        <f>C41+C31</f>
        <v>26572.2</v>
      </c>
      <c r="D44" s="12">
        <f>D41+D31</f>
        <v>39243.1</v>
      </c>
      <c r="E44" s="12">
        <f>E41+E31</f>
        <v>26956.2</v>
      </c>
      <c r="F44" s="12">
        <f>E44*100/D44</f>
        <v>68.69029205134152</v>
      </c>
      <c r="G44" s="12">
        <f>E44*100/C44</f>
        <v>101.44511933524511</v>
      </c>
    </row>
    <row r="45" spans="1:7" ht="12.75">
      <c r="A45" s="12"/>
      <c r="B45" s="50"/>
      <c r="C45" s="50"/>
      <c r="D45" s="50"/>
      <c r="E45" s="50"/>
      <c r="F45" s="12"/>
      <c r="G45" s="10"/>
    </row>
    <row r="46" spans="1:7" ht="12.75">
      <c r="A46" s="44" t="s">
        <v>24</v>
      </c>
      <c r="B46" s="44"/>
      <c r="C46" s="44"/>
      <c r="D46" s="44"/>
      <c r="E46" s="44"/>
      <c r="F46" s="44"/>
      <c r="G46" s="44"/>
    </row>
    <row r="47" spans="1:7" ht="12.75">
      <c r="A47" s="37" t="s">
        <v>3</v>
      </c>
      <c r="B47" s="35" t="s">
        <v>52</v>
      </c>
      <c r="C47" s="33">
        <f>C48+C51+C53+C55+C56+C57+C52+C50+C49+C54</f>
        <v>22750.7</v>
      </c>
      <c r="D47" s="33">
        <f>D48+D51+D53+D55+D56+D57+D52+D50+D49+D54</f>
        <v>23698.6</v>
      </c>
      <c r="E47" s="33">
        <f>E48+E51+E53+E55+E56+E57+E52+E50+E49+E54</f>
        <v>20095.4</v>
      </c>
      <c r="F47" s="12">
        <f>E47*100/D47</f>
        <v>84.7957263298254</v>
      </c>
      <c r="G47" s="12">
        <f aca="true" t="shared" si="5" ref="G47:G53">E47*100/C47</f>
        <v>88.32871076494351</v>
      </c>
    </row>
    <row r="48" spans="1:8" ht="16.5" customHeight="1">
      <c r="A48" s="18" t="s">
        <v>58</v>
      </c>
      <c r="B48" s="13" t="s">
        <v>59</v>
      </c>
      <c r="C48" s="32">
        <v>14200</v>
      </c>
      <c r="D48" s="32">
        <v>14200</v>
      </c>
      <c r="E48" s="10">
        <v>12215.5</v>
      </c>
      <c r="F48" s="10">
        <f>E48*100/D48</f>
        <v>86.02464788732394</v>
      </c>
      <c r="G48" s="10">
        <f t="shared" si="5"/>
        <v>86.02464788732394</v>
      </c>
      <c r="H48" s="2"/>
    </row>
    <row r="49" spans="1:7" ht="15.75" customHeight="1">
      <c r="A49" s="18" t="s">
        <v>57</v>
      </c>
      <c r="B49" s="13" t="s">
        <v>56</v>
      </c>
      <c r="C49" s="32">
        <v>4245.2</v>
      </c>
      <c r="D49" s="32">
        <v>4594.9</v>
      </c>
      <c r="E49" s="10">
        <v>4428.9</v>
      </c>
      <c r="F49" s="10">
        <f>E49*100/D49</f>
        <v>96.38729896189253</v>
      </c>
      <c r="G49" s="10">
        <f t="shared" si="5"/>
        <v>104.32724017714123</v>
      </c>
    </row>
    <row r="50" spans="1:7" ht="12.75">
      <c r="A50" s="18" t="s">
        <v>8</v>
      </c>
      <c r="B50" s="13" t="s">
        <v>5</v>
      </c>
      <c r="C50" s="32">
        <v>19</v>
      </c>
      <c r="D50" s="32">
        <v>19</v>
      </c>
      <c r="E50" s="10">
        <v>23.9</v>
      </c>
      <c r="F50" s="10">
        <f>E50*100/D50</f>
        <v>125.78947368421052</v>
      </c>
      <c r="G50" s="10">
        <f t="shared" si="5"/>
        <v>125.78947368421052</v>
      </c>
    </row>
    <row r="51" spans="1:7" ht="13.5" customHeight="1">
      <c r="A51" s="18" t="s">
        <v>9</v>
      </c>
      <c r="B51" s="13" t="s">
        <v>6</v>
      </c>
      <c r="C51" s="32">
        <v>3510</v>
      </c>
      <c r="D51" s="32">
        <v>3510</v>
      </c>
      <c r="E51" s="10">
        <v>2190.5</v>
      </c>
      <c r="F51" s="10">
        <f>E51*100/D51</f>
        <v>62.407407407407405</v>
      </c>
      <c r="G51" s="10">
        <f t="shared" si="5"/>
        <v>62.407407407407405</v>
      </c>
    </row>
    <row r="52" spans="1:7" ht="20.25" customHeight="1" hidden="1">
      <c r="A52" s="18" t="s">
        <v>10</v>
      </c>
      <c r="B52" s="13" t="s">
        <v>21</v>
      </c>
      <c r="C52" s="32"/>
      <c r="D52" s="32"/>
      <c r="E52" s="10"/>
      <c r="F52" s="10"/>
      <c r="G52" s="10" t="e">
        <f t="shared" si="5"/>
        <v>#DIV/0!</v>
      </c>
    </row>
    <row r="53" spans="1:7" ht="12.75">
      <c r="A53" s="18" t="s">
        <v>11</v>
      </c>
      <c r="B53" s="13" t="s">
        <v>17</v>
      </c>
      <c r="C53" s="32">
        <v>626.5</v>
      </c>
      <c r="D53" s="32">
        <v>847.5</v>
      </c>
      <c r="E53" s="10">
        <v>813.7</v>
      </c>
      <c r="F53" s="10">
        <f>E53*100/D53</f>
        <v>96.0117994100295</v>
      </c>
      <c r="G53" s="10">
        <f t="shared" si="5"/>
        <v>129.88028731045492</v>
      </c>
    </row>
    <row r="54" spans="1:7" ht="15.75" customHeight="1">
      <c r="A54" s="20" t="s">
        <v>40</v>
      </c>
      <c r="B54" s="13" t="s">
        <v>41</v>
      </c>
      <c r="C54" s="32">
        <v>0</v>
      </c>
      <c r="D54" s="32">
        <v>0</v>
      </c>
      <c r="E54" s="10">
        <v>0</v>
      </c>
      <c r="F54" s="10"/>
      <c r="G54" s="10"/>
    </row>
    <row r="55" spans="1:7" ht="16.5" customHeight="1">
      <c r="A55" s="20" t="s">
        <v>18</v>
      </c>
      <c r="B55" s="13" t="s">
        <v>15</v>
      </c>
      <c r="C55" s="32">
        <v>150</v>
      </c>
      <c r="D55" s="32">
        <v>150</v>
      </c>
      <c r="E55" s="10">
        <v>42.4</v>
      </c>
      <c r="F55" s="10">
        <f aca="true" t="shared" si="6" ref="F55:F60">E55*100/D55</f>
        <v>28.266666666666666</v>
      </c>
      <c r="G55" s="10">
        <f>E55*100/C55</f>
        <v>28.266666666666666</v>
      </c>
    </row>
    <row r="56" spans="1:7" ht="15" customHeight="1">
      <c r="A56" s="18" t="s">
        <v>12</v>
      </c>
      <c r="B56" s="13" t="s">
        <v>7</v>
      </c>
      <c r="C56" s="32"/>
      <c r="D56" s="32">
        <v>2.9</v>
      </c>
      <c r="E56" s="10">
        <v>2.9</v>
      </c>
      <c r="F56" s="10">
        <f t="shared" si="6"/>
        <v>100</v>
      </c>
      <c r="G56" s="10"/>
    </row>
    <row r="57" spans="1:7" ht="14.25" customHeight="1">
      <c r="A57" s="38" t="s">
        <v>37</v>
      </c>
      <c r="B57" s="13" t="s">
        <v>38</v>
      </c>
      <c r="C57" s="32"/>
      <c r="D57" s="32">
        <v>374.3</v>
      </c>
      <c r="E57" s="10">
        <v>377.6</v>
      </c>
      <c r="F57" s="10">
        <f t="shared" si="6"/>
        <v>100.88164573871227</v>
      </c>
      <c r="G57" s="10"/>
    </row>
    <row r="58" spans="1:7" ht="12.75">
      <c r="A58" s="37" t="s">
        <v>1</v>
      </c>
      <c r="B58" s="14" t="s">
        <v>0</v>
      </c>
      <c r="C58" s="15">
        <f>C59+C61+C60</f>
        <v>19897.1</v>
      </c>
      <c r="D58" s="15">
        <f>D59+D61+D60</f>
        <v>36435.5</v>
      </c>
      <c r="E58" s="15">
        <f>E59+E61+E60</f>
        <v>27509.7</v>
      </c>
      <c r="F58" s="12">
        <f t="shared" si="6"/>
        <v>75.50246325698838</v>
      </c>
      <c r="G58" s="12">
        <f>E58*100/C58</f>
        <v>138.2598469123641</v>
      </c>
    </row>
    <row r="59" spans="1:7" ht="23.25" customHeight="1">
      <c r="A59" s="38" t="s">
        <v>51</v>
      </c>
      <c r="B59" s="16" t="s">
        <v>20</v>
      </c>
      <c r="C59" s="31">
        <v>19897.1</v>
      </c>
      <c r="D59" s="32">
        <v>36435.5</v>
      </c>
      <c r="E59" s="10">
        <v>27509.7</v>
      </c>
      <c r="F59" s="10">
        <f t="shared" si="6"/>
        <v>75.50246325698838</v>
      </c>
      <c r="G59" s="10">
        <f>E59*100/C59</f>
        <v>138.2598469123641</v>
      </c>
    </row>
    <row r="60" spans="1:7" ht="15.75" customHeight="1" hidden="1">
      <c r="A60" s="39" t="s">
        <v>54</v>
      </c>
      <c r="B60" s="13" t="s">
        <v>49</v>
      </c>
      <c r="C60" s="17"/>
      <c r="D60" s="32"/>
      <c r="E60" s="10"/>
      <c r="F60" s="10" t="e">
        <f t="shared" si="6"/>
        <v>#DIV/0!</v>
      </c>
      <c r="G60" s="10"/>
    </row>
    <row r="61" spans="1:7" ht="19.5" customHeight="1" hidden="1">
      <c r="A61" s="39" t="s">
        <v>50</v>
      </c>
      <c r="B61" s="41" t="s">
        <v>48</v>
      </c>
      <c r="C61" s="41"/>
      <c r="D61" s="32"/>
      <c r="E61" s="10"/>
      <c r="F61" s="10"/>
      <c r="G61" s="10"/>
    </row>
    <row r="62" spans="1:7" ht="12.75">
      <c r="A62" s="11"/>
      <c r="B62" s="40" t="s">
        <v>4</v>
      </c>
      <c r="C62" s="12">
        <f>C58+C47</f>
        <v>42647.8</v>
      </c>
      <c r="D62" s="12">
        <f>D58+D47</f>
        <v>60134.1</v>
      </c>
      <c r="E62" s="12">
        <f>E58+E47</f>
        <v>47605.100000000006</v>
      </c>
      <c r="F62" s="12">
        <f>E62*100/D62</f>
        <v>79.16489978231986</v>
      </c>
      <c r="G62" s="12">
        <f>E62*100/C62</f>
        <v>111.62381177927116</v>
      </c>
    </row>
    <row r="63" spans="1:7" ht="12.75">
      <c r="A63" s="43"/>
      <c r="B63" s="43"/>
      <c r="C63" s="43"/>
      <c r="D63" s="43"/>
      <c r="E63" s="43"/>
      <c r="F63" s="12"/>
      <c r="G63" s="10"/>
    </row>
    <row r="64" spans="1:7" ht="12.75">
      <c r="A64" s="44" t="s">
        <v>25</v>
      </c>
      <c r="B64" s="44"/>
      <c r="C64" s="44"/>
      <c r="D64" s="44"/>
      <c r="E64" s="44"/>
      <c r="F64" s="44"/>
      <c r="G64" s="44"/>
    </row>
    <row r="65" spans="1:7" ht="12.75">
      <c r="A65" s="37" t="s">
        <v>3</v>
      </c>
      <c r="B65" s="35" t="s">
        <v>52</v>
      </c>
      <c r="C65" s="33">
        <f>C66+C69+C71+C73+C70+C75+C74+C68+C72+C67</f>
        <v>43589.5</v>
      </c>
      <c r="D65" s="33">
        <f>D66+D69+D71+D73+D70+D75+D74+D68+D72+D67</f>
        <v>49303.5</v>
      </c>
      <c r="E65" s="33">
        <f>E66+E69+E71+E73+E70+E75+E74+E68+E72+E67</f>
        <v>50083.59999999999</v>
      </c>
      <c r="F65" s="12">
        <f aca="true" t="shared" si="7" ref="F65:F80">E65*100/D65</f>
        <v>101.58224061172126</v>
      </c>
      <c r="G65" s="12">
        <f aca="true" t="shared" si="8" ref="G65:G71">E65*100/C65</f>
        <v>114.89831266704135</v>
      </c>
    </row>
    <row r="66" spans="1:8" ht="12.75">
      <c r="A66" s="18" t="s">
        <v>58</v>
      </c>
      <c r="B66" s="13" t="s">
        <v>59</v>
      </c>
      <c r="C66" s="32">
        <v>22000</v>
      </c>
      <c r="D66" s="32">
        <v>22261</v>
      </c>
      <c r="E66" s="9">
        <v>22796.2</v>
      </c>
      <c r="F66" s="10">
        <f t="shared" si="7"/>
        <v>102.40420466286331</v>
      </c>
      <c r="G66" s="10">
        <f t="shared" si="8"/>
        <v>103.61909090909091</v>
      </c>
      <c r="H66" s="2"/>
    </row>
    <row r="67" spans="1:7" ht="15.75" customHeight="1">
      <c r="A67" s="18" t="s">
        <v>57</v>
      </c>
      <c r="B67" s="13" t="s">
        <v>56</v>
      </c>
      <c r="C67" s="32">
        <v>7209.5</v>
      </c>
      <c r="D67" s="32">
        <v>7218.5</v>
      </c>
      <c r="E67" s="9">
        <v>7521.5</v>
      </c>
      <c r="F67" s="10">
        <f t="shared" si="7"/>
        <v>104.19754796702917</v>
      </c>
      <c r="G67" s="10">
        <f t="shared" si="8"/>
        <v>104.32762327484569</v>
      </c>
    </row>
    <row r="68" spans="1:7" ht="12.75">
      <c r="A68" s="18" t="s">
        <v>8</v>
      </c>
      <c r="B68" s="13" t="s">
        <v>5</v>
      </c>
      <c r="C68" s="32">
        <v>45</v>
      </c>
      <c r="D68" s="32">
        <v>45</v>
      </c>
      <c r="E68" s="9">
        <v>17.2</v>
      </c>
      <c r="F68" s="10">
        <f t="shared" si="7"/>
        <v>38.22222222222222</v>
      </c>
      <c r="G68" s="10">
        <f t="shared" si="8"/>
        <v>38.22222222222222</v>
      </c>
    </row>
    <row r="69" spans="1:7" ht="15.75" customHeight="1">
      <c r="A69" s="18" t="s">
        <v>9</v>
      </c>
      <c r="B69" s="13" t="s">
        <v>6</v>
      </c>
      <c r="C69" s="32">
        <v>8160</v>
      </c>
      <c r="D69" s="32">
        <v>11860</v>
      </c>
      <c r="E69" s="9">
        <v>11408.7</v>
      </c>
      <c r="F69" s="10">
        <f t="shared" si="7"/>
        <v>96.19477234401349</v>
      </c>
      <c r="G69" s="10">
        <f t="shared" si="8"/>
        <v>139.8125</v>
      </c>
    </row>
    <row r="70" spans="1:7" ht="13.5" customHeight="1">
      <c r="A70" s="18" t="s">
        <v>10</v>
      </c>
      <c r="B70" s="13" t="s">
        <v>21</v>
      </c>
      <c r="C70" s="32">
        <v>56.4</v>
      </c>
      <c r="D70" s="32">
        <v>56.4</v>
      </c>
      <c r="E70" s="9">
        <v>51.2</v>
      </c>
      <c r="F70" s="10">
        <f t="shared" si="7"/>
        <v>90.78014184397163</v>
      </c>
      <c r="G70" s="10">
        <f t="shared" si="8"/>
        <v>90.78014184397163</v>
      </c>
    </row>
    <row r="71" spans="1:7" ht="23.25" customHeight="1">
      <c r="A71" s="18" t="s">
        <v>11</v>
      </c>
      <c r="B71" s="13" t="s">
        <v>17</v>
      </c>
      <c r="C71" s="32">
        <v>5938.6</v>
      </c>
      <c r="D71" s="32">
        <v>7587.1</v>
      </c>
      <c r="E71" s="9">
        <v>7989.2</v>
      </c>
      <c r="F71" s="10">
        <f t="shared" si="7"/>
        <v>105.29978516165596</v>
      </c>
      <c r="G71" s="10">
        <f t="shared" si="8"/>
        <v>134.53002391135956</v>
      </c>
    </row>
    <row r="72" spans="1:7" ht="17.25" customHeight="1">
      <c r="A72" s="20" t="s">
        <v>40</v>
      </c>
      <c r="B72" s="13" t="s">
        <v>41</v>
      </c>
      <c r="C72" s="32"/>
      <c r="D72" s="32">
        <v>18.8</v>
      </c>
      <c r="E72" s="9">
        <v>18.8</v>
      </c>
      <c r="F72" s="10">
        <f t="shared" si="7"/>
        <v>100</v>
      </c>
      <c r="G72" s="10"/>
    </row>
    <row r="73" spans="1:7" ht="17.25" customHeight="1">
      <c r="A73" s="20" t="s">
        <v>18</v>
      </c>
      <c r="B73" s="13" t="s">
        <v>15</v>
      </c>
      <c r="C73" s="32">
        <v>180</v>
      </c>
      <c r="D73" s="32">
        <v>240</v>
      </c>
      <c r="E73" s="9">
        <v>262.1</v>
      </c>
      <c r="F73" s="10">
        <f t="shared" si="7"/>
        <v>109.20833333333334</v>
      </c>
      <c r="G73" s="10">
        <f>E73*100/C73</f>
        <v>145.61111111111114</v>
      </c>
    </row>
    <row r="74" spans="1:7" ht="18" customHeight="1">
      <c r="A74" s="18" t="s">
        <v>12</v>
      </c>
      <c r="B74" s="13" t="s">
        <v>7</v>
      </c>
      <c r="C74" s="32"/>
      <c r="D74" s="32">
        <v>16.7</v>
      </c>
      <c r="E74" s="9">
        <v>18.7</v>
      </c>
      <c r="F74" s="10">
        <f t="shared" si="7"/>
        <v>111.97604790419162</v>
      </c>
      <c r="G74" s="10"/>
    </row>
    <row r="75" spans="1:7" ht="16.5" customHeight="1">
      <c r="A75" s="38" t="s">
        <v>37</v>
      </c>
      <c r="B75" s="13" t="s">
        <v>38</v>
      </c>
      <c r="C75" s="32"/>
      <c r="D75" s="32"/>
      <c r="E75" s="9"/>
      <c r="F75" s="10"/>
      <c r="G75" s="10"/>
    </row>
    <row r="76" spans="1:7" ht="12.75">
      <c r="A76" s="37" t="s">
        <v>1</v>
      </c>
      <c r="B76" s="14" t="s">
        <v>0</v>
      </c>
      <c r="C76" s="15">
        <f>C77+C79+C78</f>
        <v>38231.5</v>
      </c>
      <c r="D76" s="15">
        <f>D77+D79+D78</f>
        <v>66092.9</v>
      </c>
      <c r="E76" s="15">
        <f>E77+E79+E78</f>
        <v>57922.9</v>
      </c>
      <c r="F76" s="12">
        <f t="shared" si="7"/>
        <v>87.63861171169673</v>
      </c>
      <c r="G76" s="12">
        <f>E76*100/C76</f>
        <v>151.5056955651753</v>
      </c>
    </row>
    <row r="77" spans="1:7" ht="16.5" customHeight="1">
      <c r="A77" s="38" t="s">
        <v>51</v>
      </c>
      <c r="B77" s="16" t="s">
        <v>20</v>
      </c>
      <c r="C77" s="31">
        <v>38231.5</v>
      </c>
      <c r="D77" s="32">
        <v>65852.9</v>
      </c>
      <c r="E77" s="10">
        <v>57682.9</v>
      </c>
      <c r="F77" s="10">
        <f t="shared" si="7"/>
        <v>87.59356079990404</v>
      </c>
      <c r="G77" s="10">
        <f>E77*100/C77</f>
        <v>150.87794096491115</v>
      </c>
    </row>
    <row r="78" spans="1:7" ht="15" customHeight="1">
      <c r="A78" s="38" t="s">
        <v>64</v>
      </c>
      <c r="B78" s="13" t="s">
        <v>65</v>
      </c>
      <c r="C78" s="31"/>
      <c r="D78" s="32">
        <v>150</v>
      </c>
      <c r="E78" s="10">
        <v>150</v>
      </c>
      <c r="F78" s="10">
        <f t="shared" si="7"/>
        <v>100</v>
      </c>
      <c r="G78" s="10"/>
    </row>
    <row r="79" spans="1:7" ht="18.75" customHeight="1">
      <c r="A79" s="38" t="s">
        <v>55</v>
      </c>
      <c r="B79" s="17" t="s">
        <v>19</v>
      </c>
      <c r="C79" s="34"/>
      <c r="D79" s="32">
        <v>90</v>
      </c>
      <c r="E79" s="10">
        <v>90</v>
      </c>
      <c r="F79" s="10">
        <f t="shared" si="7"/>
        <v>100</v>
      </c>
      <c r="G79" s="10"/>
    </row>
    <row r="80" spans="1:7" ht="12.75">
      <c r="A80" s="11"/>
      <c r="B80" s="40" t="s">
        <v>4</v>
      </c>
      <c r="C80" s="12">
        <f>C76+C65</f>
        <v>81821</v>
      </c>
      <c r="D80" s="12">
        <f>D76+D65</f>
        <v>115396.4</v>
      </c>
      <c r="E80" s="12">
        <f>E76+E65</f>
        <v>108006.5</v>
      </c>
      <c r="F80" s="12">
        <f t="shared" si="7"/>
        <v>93.59607405430326</v>
      </c>
      <c r="G80" s="12">
        <f>E80*100/C80</f>
        <v>132.00339766074725</v>
      </c>
    </row>
    <row r="81" spans="1:7" ht="12.75">
      <c r="A81" s="43"/>
      <c r="B81" s="43"/>
      <c r="C81" s="43"/>
      <c r="D81" s="43"/>
      <c r="E81" s="43"/>
      <c r="F81" s="12"/>
      <c r="G81" s="10"/>
    </row>
    <row r="82" spans="1:7" ht="12.75">
      <c r="A82" s="44" t="s">
        <v>26</v>
      </c>
      <c r="B82" s="44"/>
      <c r="C82" s="44"/>
      <c r="D82" s="44"/>
      <c r="E82" s="44"/>
      <c r="F82" s="44"/>
      <c r="G82" s="44"/>
    </row>
    <row r="83" spans="1:7" ht="12.75">
      <c r="A83" s="37" t="s">
        <v>3</v>
      </c>
      <c r="B83" s="35" t="s">
        <v>52</v>
      </c>
      <c r="C83" s="33">
        <f>C84+C86+C87+C88+C89+C90+C91+C92+C93+C85</f>
        <v>37495.899999999994</v>
      </c>
      <c r="D83" s="33">
        <f>D84+D86+D87+D88+D89+D90+D91+D92+D93+D85</f>
        <v>41124.2</v>
      </c>
      <c r="E83" s="33">
        <f>E84+E86+E87+E88+E89+E90+E91+E92+E93+E85</f>
        <v>32782.3</v>
      </c>
      <c r="F83" s="12">
        <f aca="true" t="shared" si="9" ref="F83:F92">E83*100/D83</f>
        <v>79.71535008583756</v>
      </c>
      <c r="G83" s="12">
        <f aca="true" t="shared" si="10" ref="G83:G89">E83*100/C83</f>
        <v>87.42902557346272</v>
      </c>
    </row>
    <row r="84" spans="1:8" ht="13.5" customHeight="1">
      <c r="A84" s="18" t="s">
        <v>58</v>
      </c>
      <c r="B84" s="13" t="s">
        <v>59</v>
      </c>
      <c r="C84" s="32">
        <v>25000</v>
      </c>
      <c r="D84" s="32">
        <v>24500</v>
      </c>
      <c r="E84" s="10">
        <v>18015.5</v>
      </c>
      <c r="F84" s="10">
        <f t="shared" si="9"/>
        <v>73.5326530612245</v>
      </c>
      <c r="G84" s="10">
        <f t="shared" si="10"/>
        <v>72.062</v>
      </c>
      <c r="H84" s="2"/>
    </row>
    <row r="85" spans="1:7" ht="15.75" customHeight="1">
      <c r="A85" s="18" t="s">
        <v>57</v>
      </c>
      <c r="B85" s="13" t="s">
        <v>56</v>
      </c>
      <c r="C85" s="32">
        <v>4634.7</v>
      </c>
      <c r="D85" s="32">
        <v>5016.5</v>
      </c>
      <c r="E85" s="10">
        <v>4835.3</v>
      </c>
      <c r="F85" s="10">
        <f t="shared" si="9"/>
        <v>96.38791986444733</v>
      </c>
      <c r="G85" s="10">
        <f t="shared" si="10"/>
        <v>104.3282197337476</v>
      </c>
    </row>
    <row r="86" spans="1:7" ht="15" customHeight="1" hidden="1">
      <c r="A86" s="18" t="s">
        <v>8</v>
      </c>
      <c r="B86" s="13" t="s">
        <v>5</v>
      </c>
      <c r="C86" s="32"/>
      <c r="D86" s="32"/>
      <c r="E86" s="10"/>
      <c r="F86" s="10" t="e">
        <f t="shared" si="9"/>
        <v>#DIV/0!</v>
      </c>
      <c r="G86" s="10" t="e">
        <f t="shared" si="10"/>
        <v>#DIV/0!</v>
      </c>
    </row>
    <row r="87" spans="1:7" ht="12.75">
      <c r="A87" s="18" t="s">
        <v>9</v>
      </c>
      <c r="B87" s="13" t="s">
        <v>6</v>
      </c>
      <c r="C87" s="32">
        <v>2670</v>
      </c>
      <c r="D87" s="32">
        <v>2670</v>
      </c>
      <c r="E87" s="10">
        <v>2185.9</v>
      </c>
      <c r="F87" s="10">
        <f t="shared" si="9"/>
        <v>81.8689138576779</v>
      </c>
      <c r="G87" s="10">
        <f t="shared" si="10"/>
        <v>81.8689138576779</v>
      </c>
    </row>
    <row r="88" spans="1:7" ht="12.75" hidden="1">
      <c r="A88" s="18" t="s">
        <v>10</v>
      </c>
      <c r="B88" s="13" t="s">
        <v>21</v>
      </c>
      <c r="C88" s="32"/>
      <c r="D88" s="32"/>
      <c r="E88" s="10"/>
      <c r="F88" s="10" t="e">
        <f t="shared" si="9"/>
        <v>#DIV/0!</v>
      </c>
      <c r="G88" s="10" t="e">
        <f t="shared" si="10"/>
        <v>#DIV/0!</v>
      </c>
    </row>
    <row r="89" spans="1:7" ht="26.25" customHeight="1">
      <c r="A89" s="18" t="s">
        <v>11</v>
      </c>
      <c r="B89" s="13" t="s">
        <v>17</v>
      </c>
      <c r="C89" s="32">
        <v>5159.7</v>
      </c>
      <c r="D89" s="32">
        <v>8641.8</v>
      </c>
      <c r="E89" s="10">
        <v>7418.5</v>
      </c>
      <c r="F89" s="10">
        <f t="shared" si="9"/>
        <v>85.84438427179524</v>
      </c>
      <c r="G89" s="10">
        <f t="shared" si="10"/>
        <v>143.77773901583427</v>
      </c>
    </row>
    <row r="90" spans="1:7" ht="15.75" customHeight="1">
      <c r="A90" s="20" t="s">
        <v>40</v>
      </c>
      <c r="B90" s="13" t="s">
        <v>41</v>
      </c>
      <c r="C90" s="32"/>
      <c r="D90" s="32">
        <v>207.2</v>
      </c>
      <c r="E90" s="10">
        <v>207.2</v>
      </c>
      <c r="F90" s="10">
        <f t="shared" si="9"/>
        <v>100</v>
      </c>
      <c r="G90" s="10"/>
    </row>
    <row r="91" spans="1:7" ht="17.25" customHeight="1">
      <c r="A91" s="20" t="s">
        <v>18</v>
      </c>
      <c r="B91" s="13" t="s">
        <v>15</v>
      </c>
      <c r="C91" s="32">
        <v>31.5</v>
      </c>
      <c r="D91" s="32">
        <v>83.7</v>
      </c>
      <c r="E91" s="10">
        <v>93.6</v>
      </c>
      <c r="F91" s="10">
        <f t="shared" si="9"/>
        <v>111.82795698924731</v>
      </c>
      <c r="G91" s="10">
        <f>E91*100/C91</f>
        <v>297.14285714285717</v>
      </c>
    </row>
    <row r="92" spans="1:7" ht="15.75" customHeight="1">
      <c r="A92" s="18" t="s">
        <v>12</v>
      </c>
      <c r="B92" s="13" t="s">
        <v>7</v>
      </c>
      <c r="C92" s="32"/>
      <c r="D92" s="32">
        <v>5</v>
      </c>
      <c r="E92" s="10">
        <v>6</v>
      </c>
      <c r="F92" s="10">
        <f t="shared" si="9"/>
        <v>120</v>
      </c>
      <c r="G92" s="10"/>
    </row>
    <row r="93" spans="1:7" ht="12.75">
      <c r="A93" s="38" t="s">
        <v>37</v>
      </c>
      <c r="B93" s="13" t="s">
        <v>38</v>
      </c>
      <c r="C93" s="32"/>
      <c r="D93" s="32">
        <v>0</v>
      </c>
      <c r="E93" s="10">
        <v>20.3</v>
      </c>
      <c r="F93" s="10"/>
      <c r="G93" s="10"/>
    </row>
    <row r="94" spans="1:7" ht="12.75" hidden="1">
      <c r="A94" s="38" t="s">
        <v>42</v>
      </c>
      <c r="B94" s="13" t="s">
        <v>43</v>
      </c>
      <c r="C94" s="32"/>
      <c r="D94" s="13"/>
      <c r="E94" s="10"/>
      <c r="F94" s="12" t="e">
        <f>E94*100/D94</f>
        <v>#DIV/0!</v>
      </c>
      <c r="G94" s="10" t="e">
        <f>E94*100/C94</f>
        <v>#DIV/0!</v>
      </c>
    </row>
    <row r="95" spans="1:7" ht="12.75">
      <c r="A95" s="37" t="s">
        <v>1</v>
      </c>
      <c r="B95" s="14" t="s">
        <v>0</v>
      </c>
      <c r="C95" s="15">
        <f>C96+C97</f>
        <v>53397.2</v>
      </c>
      <c r="D95" s="15">
        <f>D96+D97</f>
        <v>89415.9</v>
      </c>
      <c r="E95" s="15">
        <f>E96+E97</f>
        <v>84957.5</v>
      </c>
      <c r="F95" s="12">
        <f>E95*100/D95</f>
        <v>95.01386218782119</v>
      </c>
      <c r="G95" s="12">
        <f>E95*100/C95</f>
        <v>159.10478452053667</v>
      </c>
    </row>
    <row r="96" spans="1:7" ht="12.75">
      <c r="A96" s="38" t="s">
        <v>51</v>
      </c>
      <c r="B96" s="16" t="s">
        <v>20</v>
      </c>
      <c r="C96" s="31">
        <v>53397.2</v>
      </c>
      <c r="D96" s="32">
        <v>89415.9</v>
      </c>
      <c r="E96" s="10">
        <v>84957.5</v>
      </c>
      <c r="F96" s="10">
        <f>E96*100/D96</f>
        <v>95.01386218782119</v>
      </c>
      <c r="G96" s="10">
        <f>E96*100/C96</f>
        <v>159.10478452053667</v>
      </c>
    </row>
    <row r="97" spans="1:7" ht="21.75" customHeight="1" hidden="1">
      <c r="A97" s="39" t="s">
        <v>55</v>
      </c>
      <c r="B97" s="17" t="s">
        <v>19</v>
      </c>
      <c r="C97" s="34"/>
      <c r="D97" s="32"/>
      <c r="E97" s="10"/>
      <c r="F97" s="10" t="e">
        <f>E97*100/D97</f>
        <v>#DIV/0!</v>
      </c>
      <c r="G97" s="10"/>
    </row>
    <row r="98" spans="1:7" ht="12.75">
      <c r="A98" s="11"/>
      <c r="B98" s="40" t="s">
        <v>4</v>
      </c>
      <c r="C98" s="12">
        <f>C95+C83</f>
        <v>90893.09999999999</v>
      </c>
      <c r="D98" s="12">
        <f>D95+D83</f>
        <v>130540.09999999999</v>
      </c>
      <c r="E98" s="12">
        <f>E95+E83</f>
        <v>117739.8</v>
      </c>
      <c r="F98" s="12">
        <f>E98*100/D98</f>
        <v>90.19435407204377</v>
      </c>
      <c r="G98" s="12">
        <f>E98*100/C98</f>
        <v>129.53656548186828</v>
      </c>
    </row>
    <row r="99" spans="1:7" ht="12.75">
      <c r="A99" s="43"/>
      <c r="B99" s="43"/>
      <c r="C99" s="43"/>
      <c r="D99" s="43"/>
      <c r="E99" s="43"/>
      <c r="F99" s="12"/>
      <c r="G99" s="10"/>
    </row>
    <row r="100" spans="1:7" ht="12.75">
      <c r="A100" s="44" t="s">
        <v>27</v>
      </c>
      <c r="B100" s="44"/>
      <c r="C100" s="44"/>
      <c r="D100" s="44"/>
      <c r="E100" s="44"/>
      <c r="F100" s="44"/>
      <c r="G100" s="44"/>
    </row>
    <row r="101" spans="1:7" ht="12.75">
      <c r="A101" s="37" t="s">
        <v>3</v>
      </c>
      <c r="B101" s="35" t="s">
        <v>52</v>
      </c>
      <c r="C101" s="33">
        <f>C102+C105+C109+C106+C107+C110+C108+C104+C103</f>
        <v>3174.8</v>
      </c>
      <c r="D101" s="33">
        <f>D102+D105+D109+D106+D107+D110+D108+D104+D103</f>
        <v>3174.8</v>
      </c>
      <c r="E101" s="33">
        <f>E102+E105+E109+E106+E107+E110+E108+E104+E103</f>
        <v>2829.2</v>
      </c>
      <c r="F101" s="12">
        <f aca="true" t="shared" si="11" ref="F101:F107">E101*100/D101</f>
        <v>89.11427491495527</v>
      </c>
      <c r="G101" s="12">
        <f aca="true" t="shared" si="12" ref="G101:G107">E101*100/C101</f>
        <v>89.11427491495527</v>
      </c>
    </row>
    <row r="102" spans="1:8" ht="15" customHeight="1">
      <c r="A102" s="18" t="s">
        <v>58</v>
      </c>
      <c r="B102" s="13" t="s">
        <v>59</v>
      </c>
      <c r="C102" s="32">
        <v>1400</v>
      </c>
      <c r="D102" s="32">
        <v>1400</v>
      </c>
      <c r="E102" s="10">
        <v>1041.6</v>
      </c>
      <c r="F102" s="10">
        <f t="shared" si="11"/>
        <v>74.39999999999999</v>
      </c>
      <c r="G102" s="10">
        <f t="shared" si="12"/>
        <v>74.39999999999999</v>
      </c>
      <c r="H102" s="2"/>
    </row>
    <row r="103" spans="1:7" ht="17.25" customHeight="1">
      <c r="A103" s="18" t="s">
        <v>57</v>
      </c>
      <c r="B103" s="13" t="s">
        <v>56</v>
      </c>
      <c r="C103" s="32">
        <v>1505.3</v>
      </c>
      <c r="D103" s="32">
        <v>1505.3</v>
      </c>
      <c r="E103" s="10">
        <v>1570.4</v>
      </c>
      <c r="F103" s="10">
        <f t="shared" si="11"/>
        <v>104.32471932505149</v>
      </c>
      <c r="G103" s="10">
        <f t="shared" si="12"/>
        <v>104.32471932505149</v>
      </c>
    </row>
    <row r="104" spans="1:7" ht="12.75" hidden="1">
      <c r="A104" s="18" t="s">
        <v>8</v>
      </c>
      <c r="B104" s="13" t="s">
        <v>5</v>
      </c>
      <c r="C104" s="32"/>
      <c r="D104" s="32"/>
      <c r="E104" s="10"/>
      <c r="F104" s="10" t="e">
        <f t="shared" si="11"/>
        <v>#DIV/0!</v>
      </c>
      <c r="G104" s="10" t="e">
        <f t="shared" si="12"/>
        <v>#DIV/0!</v>
      </c>
    </row>
    <row r="105" spans="1:7" ht="12.75">
      <c r="A105" s="18" t="s">
        <v>9</v>
      </c>
      <c r="B105" s="13" t="s">
        <v>6</v>
      </c>
      <c r="C105" s="32">
        <v>228</v>
      </c>
      <c r="D105" s="32">
        <v>228</v>
      </c>
      <c r="E105" s="10">
        <v>164.6</v>
      </c>
      <c r="F105" s="10">
        <f t="shared" si="11"/>
        <v>72.19298245614036</v>
      </c>
      <c r="G105" s="10">
        <f t="shared" si="12"/>
        <v>72.19298245614036</v>
      </c>
    </row>
    <row r="106" spans="1:7" ht="12.75">
      <c r="A106" s="18" t="s">
        <v>10</v>
      </c>
      <c r="B106" s="13" t="s">
        <v>21</v>
      </c>
      <c r="C106" s="32">
        <v>1.5</v>
      </c>
      <c r="D106" s="32">
        <v>1.5</v>
      </c>
      <c r="E106" s="10">
        <v>0.5</v>
      </c>
      <c r="F106" s="10">
        <f t="shared" si="11"/>
        <v>33.333333333333336</v>
      </c>
      <c r="G106" s="10">
        <f t="shared" si="12"/>
        <v>33.333333333333336</v>
      </c>
    </row>
    <row r="107" spans="1:7" ht="12.75">
      <c r="A107" s="18" t="s">
        <v>11</v>
      </c>
      <c r="B107" s="13" t="s">
        <v>17</v>
      </c>
      <c r="C107" s="32">
        <v>40</v>
      </c>
      <c r="D107" s="32">
        <v>40</v>
      </c>
      <c r="E107" s="10">
        <v>52.1</v>
      </c>
      <c r="F107" s="10">
        <f t="shared" si="11"/>
        <v>130.25</v>
      </c>
      <c r="G107" s="10">
        <f t="shared" si="12"/>
        <v>130.25</v>
      </c>
    </row>
    <row r="108" spans="1:7" ht="15" customHeight="1">
      <c r="A108" s="20" t="s">
        <v>40</v>
      </c>
      <c r="B108" s="13" t="s">
        <v>41</v>
      </c>
      <c r="C108" s="32"/>
      <c r="D108" s="32">
        <v>0</v>
      </c>
      <c r="E108" s="10">
        <v>4.9</v>
      </c>
      <c r="F108" s="10"/>
      <c r="G108" s="10"/>
    </row>
    <row r="109" spans="1:7" ht="14.25" customHeight="1" hidden="1">
      <c r="A109" s="18" t="s">
        <v>12</v>
      </c>
      <c r="B109" s="13" t="s">
        <v>7</v>
      </c>
      <c r="C109" s="32"/>
      <c r="D109" s="32"/>
      <c r="E109" s="10"/>
      <c r="F109" s="10"/>
      <c r="G109" s="10"/>
    </row>
    <row r="110" spans="1:7" ht="16.5" customHeight="1">
      <c r="A110" s="20" t="s">
        <v>37</v>
      </c>
      <c r="B110" s="13" t="s">
        <v>38</v>
      </c>
      <c r="C110" s="32"/>
      <c r="D110" s="32">
        <v>0</v>
      </c>
      <c r="E110" s="10">
        <v>-4.9</v>
      </c>
      <c r="F110" s="12"/>
      <c r="G110" s="10"/>
    </row>
    <row r="111" spans="1:7" ht="12.75">
      <c r="A111" s="37" t="s">
        <v>1</v>
      </c>
      <c r="B111" s="14" t="s">
        <v>0</v>
      </c>
      <c r="C111" s="15">
        <f>C112+C113</f>
        <v>25449.7</v>
      </c>
      <c r="D111" s="15">
        <f>D112+D113</f>
        <v>35487.8</v>
      </c>
      <c r="E111" s="15">
        <f>E112+E113</f>
        <v>31987</v>
      </c>
      <c r="F111" s="12">
        <f>E111*100/D111</f>
        <v>90.13520139315483</v>
      </c>
      <c r="G111" s="12">
        <f>E111*100/C111</f>
        <v>125.68713973052728</v>
      </c>
    </row>
    <row r="112" spans="1:7" ht="14.25" customHeight="1">
      <c r="A112" s="38" t="s">
        <v>51</v>
      </c>
      <c r="B112" s="16" t="s">
        <v>20</v>
      </c>
      <c r="C112" s="31">
        <v>25449.7</v>
      </c>
      <c r="D112" s="32">
        <v>35487.8</v>
      </c>
      <c r="E112" s="10">
        <v>31986.9</v>
      </c>
      <c r="F112" s="10">
        <f>E112*100/D112</f>
        <v>90.1349196061745</v>
      </c>
      <c r="G112" s="10">
        <f>E112*100/C112</f>
        <v>125.68674679858701</v>
      </c>
    </row>
    <row r="113" spans="1:7" ht="17.25" customHeight="1">
      <c r="A113" s="42" t="s">
        <v>55</v>
      </c>
      <c r="B113" s="17" t="s">
        <v>19</v>
      </c>
      <c r="C113" s="17"/>
      <c r="D113" s="32">
        <v>0</v>
      </c>
      <c r="E113" s="10">
        <v>0.1</v>
      </c>
      <c r="F113" s="12"/>
      <c r="G113" s="10"/>
    </row>
    <row r="114" spans="1:7" ht="12.75">
      <c r="A114" s="11"/>
      <c r="B114" s="40" t="s">
        <v>4</v>
      </c>
      <c r="C114" s="12">
        <f>C111+C101</f>
        <v>28624.5</v>
      </c>
      <c r="D114" s="12">
        <f>D111+D101</f>
        <v>38662.600000000006</v>
      </c>
      <c r="E114" s="12">
        <f>E111+E101</f>
        <v>34816.2</v>
      </c>
      <c r="F114" s="12">
        <f>E114*100/D114</f>
        <v>90.05136747140645</v>
      </c>
      <c r="G114" s="12">
        <f>E114*100/C114</f>
        <v>121.63077084315881</v>
      </c>
    </row>
    <row r="115" spans="1:7" ht="12.75">
      <c r="A115" s="43"/>
      <c r="B115" s="43"/>
      <c r="C115" s="43"/>
      <c r="D115" s="43"/>
      <c r="E115" s="43"/>
      <c r="F115" s="12"/>
      <c r="G115" s="10"/>
    </row>
    <row r="116" spans="1:7" ht="12.75">
      <c r="A116" s="44" t="s">
        <v>28</v>
      </c>
      <c r="B116" s="44"/>
      <c r="C116" s="44"/>
      <c r="D116" s="44"/>
      <c r="E116" s="44"/>
      <c r="F116" s="44"/>
      <c r="G116" s="44"/>
    </row>
    <row r="117" spans="1:9" ht="12.75">
      <c r="A117" s="37" t="s">
        <v>3</v>
      </c>
      <c r="B117" s="35" t="s">
        <v>52</v>
      </c>
      <c r="C117" s="33">
        <f>C118+C122+C126+C123+C124+C127+C125+C128+C119+C120+C121</f>
        <v>5481.3</v>
      </c>
      <c r="D117" s="33">
        <f>D118+D122+D126+D123+D124+D127+D125+D128+D119+D120+D121</f>
        <v>5961.3</v>
      </c>
      <c r="E117" s="33">
        <f>E118+E122+E126+E123+E124+E127+E125+E128+E119+E120+E121</f>
        <v>5834.299999999999</v>
      </c>
      <c r="F117" s="12">
        <f aca="true" t="shared" si="13" ref="F117:F124">E117*100/D117</f>
        <v>97.86959220304294</v>
      </c>
      <c r="G117" s="12">
        <f aca="true" t="shared" si="14" ref="G117:G124">E117*100/C117</f>
        <v>106.44007808366626</v>
      </c>
      <c r="I117" s="2"/>
    </row>
    <row r="118" spans="1:9" ht="14.25" customHeight="1">
      <c r="A118" s="18" t="s">
        <v>58</v>
      </c>
      <c r="B118" s="13" t="s">
        <v>59</v>
      </c>
      <c r="C118" s="32">
        <v>1470</v>
      </c>
      <c r="D118" s="32">
        <v>1470</v>
      </c>
      <c r="E118" s="10">
        <v>1906.6</v>
      </c>
      <c r="F118" s="10">
        <f t="shared" si="13"/>
        <v>129.70068027210885</v>
      </c>
      <c r="G118" s="10">
        <f t="shared" si="14"/>
        <v>129.70068027210885</v>
      </c>
      <c r="H118" s="2"/>
      <c r="I118" s="2"/>
    </row>
    <row r="119" spans="1:7" ht="12.75" hidden="1">
      <c r="A119" s="18" t="s">
        <v>57</v>
      </c>
      <c r="B119" s="13" t="s">
        <v>56</v>
      </c>
      <c r="C119" s="32"/>
      <c r="D119" s="32"/>
      <c r="E119" s="10"/>
      <c r="F119" s="10" t="e">
        <f t="shared" si="13"/>
        <v>#DIV/0!</v>
      </c>
      <c r="G119" s="10" t="e">
        <f t="shared" si="14"/>
        <v>#DIV/0!</v>
      </c>
    </row>
    <row r="120" spans="1:7" ht="15.75" customHeight="1">
      <c r="A120" s="18" t="s">
        <v>57</v>
      </c>
      <c r="B120" s="13" t="s">
        <v>56</v>
      </c>
      <c r="C120" s="32">
        <v>3261.5</v>
      </c>
      <c r="D120" s="32">
        <v>3741.5</v>
      </c>
      <c r="E120" s="10">
        <v>3402.6</v>
      </c>
      <c r="F120" s="10">
        <f t="shared" si="13"/>
        <v>90.94213550714954</v>
      </c>
      <c r="G120" s="10">
        <f t="shared" si="14"/>
        <v>104.32623026214932</v>
      </c>
    </row>
    <row r="121" spans="1:7" ht="16.5" customHeight="1">
      <c r="A121" s="18" t="s">
        <v>8</v>
      </c>
      <c r="B121" s="13" t="s">
        <v>5</v>
      </c>
      <c r="C121" s="32">
        <v>10</v>
      </c>
      <c r="D121" s="32">
        <v>10</v>
      </c>
      <c r="E121" s="10">
        <v>9</v>
      </c>
      <c r="F121" s="10">
        <f t="shared" si="13"/>
        <v>90</v>
      </c>
      <c r="G121" s="10">
        <f t="shared" si="14"/>
        <v>90</v>
      </c>
    </row>
    <row r="122" spans="1:7" ht="12.75">
      <c r="A122" s="18" t="s">
        <v>9</v>
      </c>
      <c r="B122" s="13" t="s">
        <v>6</v>
      </c>
      <c r="C122" s="32">
        <v>259</v>
      </c>
      <c r="D122" s="32">
        <v>259</v>
      </c>
      <c r="E122" s="10">
        <v>84.7</v>
      </c>
      <c r="F122" s="10">
        <f t="shared" si="13"/>
        <v>32.7027027027027</v>
      </c>
      <c r="G122" s="10">
        <f t="shared" si="14"/>
        <v>32.7027027027027</v>
      </c>
    </row>
    <row r="123" spans="1:7" ht="12.75">
      <c r="A123" s="18" t="s">
        <v>10</v>
      </c>
      <c r="B123" s="13" t="s">
        <v>21</v>
      </c>
      <c r="C123" s="32">
        <v>13.5</v>
      </c>
      <c r="D123" s="32">
        <v>13.5</v>
      </c>
      <c r="E123" s="10">
        <v>17.9</v>
      </c>
      <c r="F123" s="10">
        <f t="shared" si="13"/>
        <v>132.59259259259258</v>
      </c>
      <c r="G123" s="10">
        <f t="shared" si="14"/>
        <v>132.59259259259258</v>
      </c>
    </row>
    <row r="124" spans="1:7" ht="23.25" customHeight="1">
      <c r="A124" s="18" t="s">
        <v>11</v>
      </c>
      <c r="B124" s="13" t="s">
        <v>17</v>
      </c>
      <c r="C124" s="32">
        <v>467.3</v>
      </c>
      <c r="D124" s="32">
        <v>467.3</v>
      </c>
      <c r="E124" s="10">
        <v>406.4</v>
      </c>
      <c r="F124" s="10">
        <f t="shared" si="13"/>
        <v>86.96768671089235</v>
      </c>
      <c r="G124" s="10">
        <f t="shared" si="14"/>
        <v>86.96768671089235</v>
      </c>
    </row>
    <row r="125" spans="1:7" ht="27" customHeight="1" hidden="1">
      <c r="A125" s="20" t="s">
        <v>40</v>
      </c>
      <c r="B125" s="13" t="s">
        <v>41</v>
      </c>
      <c r="C125" s="32"/>
      <c r="D125" s="32"/>
      <c r="E125" s="10"/>
      <c r="F125" s="10"/>
      <c r="G125" s="10"/>
    </row>
    <row r="126" spans="1:7" ht="14.25" customHeight="1" hidden="1">
      <c r="A126" s="20" t="s">
        <v>18</v>
      </c>
      <c r="B126" s="13" t="s">
        <v>15</v>
      </c>
      <c r="C126" s="32"/>
      <c r="D126" s="32"/>
      <c r="E126" s="10"/>
      <c r="F126" s="10"/>
      <c r="G126" s="10"/>
    </row>
    <row r="127" spans="1:7" ht="16.5" customHeight="1">
      <c r="A127" s="18" t="s">
        <v>12</v>
      </c>
      <c r="B127" s="13" t="s">
        <v>7</v>
      </c>
      <c r="C127" s="32"/>
      <c r="D127" s="32"/>
      <c r="E127" s="10">
        <v>7.1</v>
      </c>
      <c r="F127" s="12"/>
      <c r="G127" s="10"/>
    </row>
    <row r="128" spans="1:7" ht="14.25" customHeight="1">
      <c r="A128" s="20" t="s">
        <v>37</v>
      </c>
      <c r="B128" s="13" t="s">
        <v>38</v>
      </c>
      <c r="C128" s="32"/>
      <c r="D128" s="32"/>
      <c r="E128" s="10">
        <v>0</v>
      </c>
      <c r="F128" s="12"/>
      <c r="G128" s="10"/>
    </row>
    <row r="129" spans="1:7" ht="12.75">
      <c r="A129" s="37" t="s">
        <v>1</v>
      </c>
      <c r="B129" s="14" t="s">
        <v>0</v>
      </c>
      <c r="C129" s="15">
        <f>C130+C131</f>
        <v>26468.9</v>
      </c>
      <c r="D129" s="15">
        <f>D130+D131</f>
        <v>41907.200000000004</v>
      </c>
      <c r="E129" s="15">
        <f>E130+E131</f>
        <v>38946.3</v>
      </c>
      <c r="F129" s="12">
        <f>E129*100/D129</f>
        <v>92.93462698533904</v>
      </c>
      <c r="G129" s="12">
        <f>E129*100/C129</f>
        <v>147.13985091938088</v>
      </c>
    </row>
    <row r="130" spans="1:7" ht="15" customHeight="1">
      <c r="A130" s="38" t="s">
        <v>51</v>
      </c>
      <c r="B130" s="16" t="s">
        <v>20</v>
      </c>
      <c r="C130" s="31">
        <v>26468.9</v>
      </c>
      <c r="D130" s="32">
        <v>41553.8</v>
      </c>
      <c r="E130" s="10">
        <v>38592.9</v>
      </c>
      <c r="F130" s="10">
        <f>E130*100/D130</f>
        <v>92.8745385500243</v>
      </c>
      <c r="G130" s="10">
        <f>E130*100/C130</f>
        <v>145.80469909969813</v>
      </c>
    </row>
    <row r="131" spans="1:7" ht="12.75">
      <c r="A131" s="38" t="s">
        <v>64</v>
      </c>
      <c r="B131" s="13" t="s">
        <v>65</v>
      </c>
      <c r="C131" s="31"/>
      <c r="D131" s="32">
        <v>353.4</v>
      </c>
      <c r="E131" s="10">
        <v>353.4</v>
      </c>
      <c r="F131" s="10"/>
      <c r="G131" s="10"/>
    </row>
    <row r="132" spans="1:7" ht="12.75">
      <c r="A132" s="11"/>
      <c r="B132" s="40" t="s">
        <v>4</v>
      </c>
      <c r="C132" s="12">
        <f>C129+C117</f>
        <v>31950.2</v>
      </c>
      <c r="D132" s="12">
        <f>D129+D117</f>
        <v>47868.50000000001</v>
      </c>
      <c r="E132" s="12">
        <f>E129+E117</f>
        <v>44780.600000000006</v>
      </c>
      <c r="F132" s="12">
        <f>E132*100/D132</f>
        <v>93.54920250268967</v>
      </c>
      <c r="G132" s="12">
        <f>E132*100/C132</f>
        <v>140.15749510175212</v>
      </c>
    </row>
    <row r="133" spans="1:7" ht="12.75">
      <c r="A133" s="43"/>
      <c r="B133" s="43"/>
      <c r="C133" s="43"/>
      <c r="D133" s="43"/>
      <c r="E133" s="43"/>
      <c r="F133" s="12"/>
      <c r="G133" s="10"/>
    </row>
    <row r="134" spans="1:7" ht="12.75">
      <c r="A134" s="44" t="s">
        <v>29</v>
      </c>
      <c r="B134" s="44"/>
      <c r="C134" s="44"/>
      <c r="D134" s="44"/>
      <c r="E134" s="44"/>
      <c r="F134" s="44"/>
      <c r="G134" s="44"/>
    </row>
    <row r="135" spans="1:7" ht="12.75">
      <c r="A135" s="37" t="s">
        <v>3</v>
      </c>
      <c r="B135" s="35" t="s">
        <v>52</v>
      </c>
      <c r="C135" s="33">
        <f>C136+C138+C139+C140+C142+C144+C141+C143+C137</f>
        <v>10865.7</v>
      </c>
      <c r="D135" s="33">
        <f>D136+D138+D139+D140+D142+D144+D141+D143+D137</f>
        <v>11203.7</v>
      </c>
      <c r="E135" s="33">
        <f>E136+E138+E139+E140+E142+E144+E141+E143+E137</f>
        <v>10475.2</v>
      </c>
      <c r="F135" s="12">
        <f aca="true" t="shared" si="15" ref="F135:F148">E135*100/D135</f>
        <v>93.49768380088722</v>
      </c>
      <c r="G135" s="12">
        <f aca="true" t="shared" si="16" ref="G135:G143">E135*100/C135</f>
        <v>96.40612201698924</v>
      </c>
    </row>
    <row r="136" spans="1:8" ht="12.75">
      <c r="A136" s="18" t="s">
        <v>58</v>
      </c>
      <c r="B136" s="13" t="s">
        <v>59</v>
      </c>
      <c r="C136" s="32">
        <v>3050</v>
      </c>
      <c r="D136" s="32">
        <v>3050</v>
      </c>
      <c r="E136" s="10">
        <v>2354.3</v>
      </c>
      <c r="F136" s="10">
        <f t="shared" si="15"/>
        <v>77.19016393442624</v>
      </c>
      <c r="G136" s="10">
        <f t="shared" si="16"/>
        <v>77.19016393442624</v>
      </c>
      <c r="H136" s="2"/>
    </row>
    <row r="137" spans="1:7" ht="16.5" customHeight="1">
      <c r="A137" s="18" t="s">
        <v>57</v>
      </c>
      <c r="B137" s="13" t="s">
        <v>56</v>
      </c>
      <c r="C137" s="32">
        <v>7123.7</v>
      </c>
      <c r="D137" s="32">
        <v>7123.7</v>
      </c>
      <c r="E137" s="10">
        <v>7432</v>
      </c>
      <c r="F137" s="10">
        <f t="shared" si="15"/>
        <v>104.32780717885369</v>
      </c>
      <c r="G137" s="10">
        <f t="shared" si="16"/>
        <v>104.32780717885369</v>
      </c>
    </row>
    <row r="138" spans="1:7" ht="12.75">
      <c r="A138" s="18" t="s">
        <v>9</v>
      </c>
      <c r="B138" s="13" t="s">
        <v>6</v>
      </c>
      <c r="C138" s="32">
        <v>602</v>
      </c>
      <c r="D138" s="32">
        <v>602</v>
      </c>
      <c r="E138" s="10">
        <v>221.3</v>
      </c>
      <c r="F138" s="10">
        <f t="shared" si="15"/>
        <v>36.76079734219269</v>
      </c>
      <c r="G138" s="10">
        <f t="shared" si="16"/>
        <v>36.76079734219269</v>
      </c>
    </row>
    <row r="139" spans="1:7" ht="12.75">
      <c r="A139" s="18" t="s">
        <v>10</v>
      </c>
      <c r="B139" s="13" t="s">
        <v>21</v>
      </c>
      <c r="C139" s="32">
        <v>20</v>
      </c>
      <c r="D139" s="32">
        <v>20</v>
      </c>
      <c r="E139" s="10">
        <v>12.9</v>
      </c>
      <c r="F139" s="10">
        <f t="shared" si="15"/>
        <v>64.5</v>
      </c>
      <c r="G139" s="10">
        <f t="shared" si="16"/>
        <v>64.5</v>
      </c>
    </row>
    <row r="140" spans="1:7" ht="12.75">
      <c r="A140" s="18" t="s">
        <v>11</v>
      </c>
      <c r="B140" s="13" t="s">
        <v>17</v>
      </c>
      <c r="C140" s="32">
        <v>70</v>
      </c>
      <c r="D140" s="32">
        <v>192.5</v>
      </c>
      <c r="E140" s="10">
        <v>239.2</v>
      </c>
      <c r="F140" s="10">
        <f t="shared" si="15"/>
        <v>124.25974025974025</v>
      </c>
      <c r="G140" s="10">
        <f t="shared" si="16"/>
        <v>341.7142857142857</v>
      </c>
    </row>
    <row r="141" spans="1:7" ht="12.75" hidden="1">
      <c r="A141" s="20" t="s">
        <v>40</v>
      </c>
      <c r="B141" s="13" t="s">
        <v>41</v>
      </c>
      <c r="C141" s="32"/>
      <c r="D141" s="32"/>
      <c r="E141" s="10"/>
      <c r="F141" s="10" t="e">
        <f t="shared" si="15"/>
        <v>#DIV/0!</v>
      </c>
      <c r="G141" s="10" t="e">
        <f t="shared" si="16"/>
        <v>#DIV/0!</v>
      </c>
    </row>
    <row r="142" spans="1:7" ht="18.75" customHeight="1" hidden="1">
      <c r="A142" s="20" t="s">
        <v>18</v>
      </c>
      <c r="B142" s="13" t="s">
        <v>15</v>
      </c>
      <c r="C142" s="32"/>
      <c r="D142" s="32"/>
      <c r="E142" s="10"/>
      <c r="F142" s="10" t="e">
        <f t="shared" si="15"/>
        <v>#DIV/0!</v>
      </c>
      <c r="G142" s="10" t="e">
        <f t="shared" si="16"/>
        <v>#DIV/0!</v>
      </c>
    </row>
    <row r="143" spans="1:7" ht="15" customHeight="1" hidden="1">
      <c r="A143" s="18" t="s">
        <v>12</v>
      </c>
      <c r="B143" s="13" t="s">
        <v>7</v>
      </c>
      <c r="C143" s="32"/>
      <c r="D143" s="32"/>
      <c r="E143" s="10"/>
      <c r="F143" s="10" t="e">
        <f t="shared" si="15"/>
        <v>#DIV/0!</v>
      </c>
      <c r="G143" s="10" t="e">
        <f t="shared" si="16"/>
        <v>#DIV/0!</v>
      </c>
    </row>
    <row r="144" spans="1:7" ht="18" customHeight="1">
      <c r="A144" s="20" t="s">
        <v>37</v>
      </c>
      <c r="B144" s="13" t="s">
        <v>38</v>
      </c>
      <c r="C144" s="32"/>
      <c r="D144" s="32">
        <v>215.5</v>
      </c>
      <c r="E144" s="9">
        <v>215.5</v>
      </c>
      <c r="F144" s="10">
        <f t="shared" si="15"/>
        <v>100</v>
      </c>
      <c r="G144" s="10"/>
    </row>
    <row r="145" spans="1:7" ht="18" customHeight="1">
      <c r="A145" s="37" t="s">
        <v>1</v>
      </c>
      <c r="B145" s="14" t="s">
        <v>0</v>
      </c>
      <c r="C145" s="15">
        <f>C146+C147+C148</f>
        <v>45067.3</v>
      </c>
      <c r="D145" s="15">
        <f>D146+D147+D149</f>
        <v>60988.1</v>
      </c>
      <c r="E145" s="15">
        <f>E146+E147+E148+E149</f>
        <v>49133.6</v>
      </c>
      <c r="F145" s="12">
        <f t="shared" si="15"/>
        <v>80.56260155669713</v>
      </c>
      <c r="G145" s="12">
        <f>E145*100/C145</f>
        <v>109.02272823089024</v>
      </c>
    </row>
    <row r="146" spans="1:7" ht="16.5" customHeight="1">
      <c r="A146" s="38" t="s">
        <v>51</v>
      </c>
      <c r="B146" s="16" t="s">
        <v>20</v>
      </c>
      <c r="C146" s="31">
        <v>45067.3</v>
      </c>
      <c r="D146" s="32">
        <v>60988.1</v>
      </c>
      <c r="E146" s="10">
        <v>49133.6</v>
      </c>
      <c r="F146" s="10">
        <f t="shared" si="15"/>
        <v>80.56260155669713</v>
      </c>
      <c r="G146" s="10">
        <f>E146*100/C146</f>
        <v>109.02272823089024</v>
      </c>
    </row>
    <row r="147" spans="1:7" ht="12.75" customHeight="1" hidden="1">
      <c r="A147" s="42" t="s">
        <v>2</v>
      </c>
      <c r="B147" s="17" t="s">
        <v>19</v>
      </c>
      <c r="C147" s="17"/>
      <c r="D147" s="32"/>
      <c r="E147" s="10"/>
      <c r="F147" s="10" t="e">
        <f t="shared" si="15"/>
        <v>#DIV/0!</v>
      </c>
      <c r="G147" s="10" t="e">
        <f>E147*100/C147</f>
        <v>#DIV/0!</v>
      </c>
    </row>
    <row r="148" spans="1:7" ht="33" customHeight="1" hidden="1">
      <c r="A148" s="42" t="s">
        <v>50</v>
      </c>
      <c r="B148" s="41" t="s">
        <v>48</v>
      </c>
      <c r="C148" s="17"/>
      <c r="D148" s="32"/>
      <c r="E148" s="10"/>
      <c r="F148" s="10" t="e">
        <f t="shared" si="15"/>
        <v>#DIV/0!</v>
      </c>
      <c r="G148" s="10" t="e">
        <f>E148*100/C148</f>
        <v>#DIV/0!</v>
      </c>
    </row>
    <row r="149" spans="1:7" ht="17.25" customHeight="1" hidden="1">
      <c r="A149" s="42" t="s">
        <v>55</v>
      </c>
      <c r="B149" s="17" t="s">
        <v>19</v>
      </c>
      <c r="C149" s="17"/>
      <c r="D149" s="32"/>
      <c r="E149" s="10"/>
      <c r="F149" s="10"/>
      <c r="G149" s="10"/>
    </row>
    <row r="150" spans="1:7" ht="12.75">
      <c r="A150" s="11"/>
      <c r="B150" s="40" t="s">
        <v>4</v>
      </c>
      <c r="C150" s="12">
        <f>C145+C135</f>
        <v>55933</v>
      </c>
      <c r="D150" s="12">
        <f>D145+D135</f>
        <v>72191.8</v>
      </c>
      <c r="E150" s="12">
        <f>E145+E135</f>
        <v>59608.8</v>
      </c>
      <c r="F150" s="12">
        <f>E150*100/D150</f>
        <v>82.57004258101335</v>
      </c>
      <c r="G150" s="12">
        <f>E150*100/C150</f>
        <v>106.57179125024582</v>
      </c>
    </row>
    <row r="151" spans="1:7" ht="12.75">
      <c r="A151" s="51"/>
      <c r="B151" s="51"/>
      <c r="C151" s="51"/>
      <c r="D151" s="51"/>
      <c r="E151" s="51"/>
      <c r="F151" s="12"/>
      <c r="G151" s="10"/>
    </row>
    <row r="152" spans="1:7" ht="12.75">
      <c r="A152" s="44" t="s">
        <v>30</v>
      </c>
      <c r="B152" s="44"/>
      <c r="C152" s="44"/>
      <c r="D152" s="44"/>
      <c r="E152" s="44"/>
      <c r="F152" s="44"/>
      <c r="G152" s="44"/>
    </row>
    <row r="153" spans="1:7" ht="12.75">
      <c r="A153" s="37" t="s">
        <v>3</v>
      </c>
      <c r="B153" s="35" t="s">
        <v>52</v>
      </c>
      <c r="C153" s="33">
        <f>C154+C157+C159+C161+C158+C162+C160+C163+C156+C155</f>
        <v>24879.8</v>
      </c>
      <c r="D153" s="33">
        <f>D154+D157+D159+D161+D158+D162+D160+D163+D156+D155</f>
        <v>29163.299999999996</v>
      </c>
      <c r="E153" s="33">
        <f>E154+E157+E159+E161+E158+E162+E160+E163+E156+E155</f>
        <v>24660.6</v>
      </c>
      <c r="F153" s="12">
        <f aca="true" t="shared" si="17" ref="F153:F161">E153*100/D153</f>
        <v>84.56038925635988</v>
      </c>
      <c r="G153" s="12">
        <f aca="true" t="shared" si="18" ref="G153:G158">E153*100/C153</f>
        <v>99.11896397881013</v>
      </c>
    </row>
    <row r="154" spans="1:8" ht="13.5" customHeight="1">
      <c r="A154" s="18" t="s">
        <v>58</v>
      </c>
      <c r="B154" s="13" t="s">
        <v>59</v>
      </c>
      <c r="C154" s="32">
        <v>14820</v>
      </c>
      <c r="D154" s="31">
        <v>16097</v>
      </c>
      <c r="E154" s="10">
        <v>14281.4</v>
      </c>
      <c r="F154" s="10">
        <f t="shared" si="17"/>
        <v>88.72087966701869</v>
      </c>
      <c r="G154" s="10">
        <f t="shared" si="18"/>
        <v>96.36572199730094</v>
      </c>
      <c r="H154" s="2"/>
    </row>
    <row r="155" spans="1:7" ht="15.75" customHeight="1">
      <c r="A155" s="18" t="s">
        <v>57</v>
      </c>
      <c r="B155" s="13" t="s">
        <v>56</v>
      </c>
      <c r="C155" s="32">
        <v>7486.8</v>
      </c>
      <c r="D155" s="31">
        <v>8603.5</v>
      </c>
      <c r="E155" s="10">
        <v>7810.8</v>
      </c>
      <c r="F155" s="10">
        <f t="shared" si="17"/>
        <v>90.7863078979485</v>
      </c>
      <c r="G155" s="10">
        <f t="shared" si="18"/>
        <v>104.32761660522519</v>
      </c>
    </row>
    <row r="156" spans="1:7" ht="12.75" customHeight="1">
      <c r="A156" s="18" t="s">
        <v>8</v>
      </c>
      <c r="B156" s="13" t="s">
        <v>5</v>
      </c>
      <c r="C156" s="32">
        <v>5</v>
      </c>
      <c r="D156" s="31">
        <v>76.6</v>
      </c>
      <c r="E156" s="10">
        <v>76.7</v>
      </c>
      <c r="F156" s="10">
        <f t="shared" si="17"/>
        <v>100.13054830287207</v>
      </c>
      <c r="G156" s="10">
        <f t="shared" si="18"/>
        <v>1534</v>
      </c>
    </row>
    <row r="157" spans="1:7" ht="12.75">
      <c r="A157" s="18" t="s">
        <v>9</v>
      </c>
      <c r="B157" s="13" t="s">
        <v>6</v>
      </c>
      <c r="C157" s="32">
        <v>1695</v>
      </c>
      <c r="D157" s="31">
        <v>1695</v>
      </c>
      <c r="E157" s="10">
        <v>1262.9</v>
      </c>
      <c r="F157" s="10">
        <f t="shared" si="17"/>
        <v>74.50737463126845</v>
      </c>
      <c r="G157" s="10">
        <f t="shared" si="18"/>
        <v>74.50737463126845</v>
      </c>
    </row>
    <row r="158" spans="1:7" ht="12.75">
      <c r="A158" s="18" t="s">
        <v>10</v>
      </c>
      <c r="B158" s="13" t="s">
        <v>21</v>
      </c>
      <c r="C158" s="32">
        <v>67.1</v>
      </c>
      <c r="D158" s="31">
        <v>67.1</v>
      </c>
      <c r="E158" s="10">
        <v>64</v>
      </c>
      <c r="F158" s="10">
        <f t="shared" si="17"/>
        <v>95.38002980625932</v>
      </c>
      <c r="G158" s="10">
        <f t="shared" si="18"/>
        <v>95.38002980625932</v>
      </c>
    </row>
    <row r="159" spans="1:7" ht="12.75">
      <c r="A159" s="18" t="s">
        <v>11</v>
      </c>
      <c r="B159" s="13" t="s">
        <v>17</v>
      </c>
      <c r="C159" s="32">
        <v>805.9</v>
      </c>
      <c r="D159" s="31">
        <v>1324.1</v>
      </c>
      <c r="E159" s="10">
        <v>100.4</v>
      </c>
      <c r="F159" s="10">
        <f t="shared" si="17"/>
        <v>7.582508873952119</v>
      </c>
      <c r="G159" s="10">
        <f>E159*100/C159</f>
        <v>12.458121355006824</v>
      </c>
    </row>
    <row r="160" spans="1:7" ht="15" customHeight="1">
      <c r="A160" s="20" t="s">
        <v>40</v>
      </c>
      <c r="B160" s="13" t="s">
        <v>41</v>
      </c>
      <c r="C160" s="32"/>
      <c r="D160" s="31">
        <v>1300</v>
      </c>
      <c r="E160" s="10">
        <v>1061.2</v>
      </c>
      <c r="F160" s="10">
        <f t="shared" si="17"/>
        <v>81.63076923076923</v>
      </c>
      <c r="G160" s="10"/>
    </row>
    <row r="161" spans="1:7" ht="18" customHeight="1" hidden="1">
      <c r="A161" s="20" t="s">
        <v>18</v>
      </c>
      <c r="B161" s="13" t="s">
        <v>15</v>
      </c>
      <c r="C161" s="32"/>
      <c r="D161" s="31"/>
      <c r="E161" s="10"/>
      <c r="F161" s="10" t="e">
        <f t="shared" si="17"/>
        <v>#DIV/0!</v>
      </c>
      <c r="G161" s="10" t="e">
        <f>E161*100/C161</f>
        <v>#DIV/0!</v>
      </c>
    </row>
    <row r="162" spans="1:7" ht="14.25" customHeight="1">
      <c r="A162" s="18" t="s">
        <v>12</v>
      </c>
      <c r="B162" s="13" t="s">
        <v>7</v>
      </c>
      <c r="C162" s="32"/>
      <c r="D162" s="31">
        <v>0</v>
      </c>
      <c r="E162" s="10">
        <v>3.2</v>
      </c>
      <c r="F162" s="10"/>
      <c r="G162" s="10"/>
    </row>
    <row r="163" spans="1:7" ht="16.5" customHeight="1">
      <c r="A163" s="20" t="s">
        <v>37</v>
      </c>
      <c r="B163" s="13" t="s">
        <v>38</v>
      </c>
      <c r="C163" s="32"/>
      <c r="D163" s="31">
        <v>0</v>
      </c>
      <c r="E163" s="10">
        <v>0</v>
      </c>
      <c r="F163" s="12"/>
      <c r="G163" s="10"/>
    </row>
    <row r="164" spans="1:7" ht="12.75">
      <c r="A164" s="37" t="s">
        <v>1</v>
      </c>
      <c r="B164" s="14" t="s">
        <v>0</v>
      </c>
      <c r="C164" s="15">
        <f>C165+C166+C167</f>
        <v>41406.8</v>
      </c>
      <c r="D164" s="15">
        <f>D165+D166+D167</f>
        <v>59726.3</v>
      </c>
      <c r="E164" s="15">
        <f>E165+E166+E167</f>
        <v>44994.4</v>
      </c>
      <c r="F164" s="12">
        <f>E164*100/D164</f>
        <v>75.33431670804988</v>
      </c>
      <c r="G164" s="12">
        <f>E164*100/C164</f>
        <v>108.66427736507046</v>
      </c>
    </row>
    <row r="165" spans="1:7" ht="15.75" customHeight="1">
      <c r="A165" s="38" t="s">
        <v>51</v>
      </c>
      <c r="B165" s="16" t="s">
        <v>20</v>
      </c>
      <c r="C165" s="31">
        <v>41406.8</v>
      </c>
      <c r="D165" s="31">
        <v>59726.3</v>
      </c>
      <c r="E165" s="10">
        <v>44994.4</v>
      </c>
      <c r="F165" s="10">
        <f>E165*100/D165</f>
        <v>75.33431670804988</v>
      </c>
      <c r="G165" s="10">
        <f>E165*100/C165</f>
        <v>108.66427736507046</v>
      </c>
    </row>
    <row r="166" spans="1:7" ht="30.75" customHeight="1" hidden="1">
      <c r="A166" s="42" t="s">
        <v>55</v>
      </c>
      <c r="B166" s="17" t="s">
        <v>19</v>
      </c>
      <c r="C166" s="17"/>
      <c r="D166" s="31"/>
      <c r="E166" s="10"/>
      <c r="F166" s="10" t="e">
        <f>E166*100/D166</f>
        <v>#DIV/0!</v>
      </c>
      <c r="G166" s="10"/>
    </row>
    <row r="167" spans="1:7" ht="24" customHeight="1">
      <c r="A167" s="42" t="s">
        <v>50</v>
      </c>
      <c r="B167" s="41" t="s">
        <v>48</v>
      </c>
      <c r="C167" s="17"/>
      <c r="D167" s="31"/>
      <c r="E167" s="10"/>
      <c r="F167" s="10"/>
      <c r="G167" s="10"/>
    </row>
    <row r="168" spans="1:7" ht="12.75">
      <c r="A168" s="11"/>
      <c r="B168" s="40" t="s">
        <v>4</v>
      </c>
      <c r="C168" s="12">
        <f>C164+C153</f>
        <v>66286.6</v>
      </c>
      <c r="D168" s="12">
        <f>D164+D153</f>
        <v>88889.6</v>
      </c>
      <c r="E168" s="12">
        <f>E164+E153</f>
        <v>69655</v>
      </c>
      <c r="F168" s="12">
        <f>E168*100/D168</f>
        <v>78.36124811001511</v>
      </c>
      <c r="G168" s="12">
        <f>E168*100/C168</f>
        <v>105.08157003074527</v>
      </c>
    </row>
    <row r="169" spans="1:7" ht="12.75">
      <c r="A169" s="43"/>
      <c r="B169" s="43"/>
      <c r="C169" s="43"/>
      <c r="D169" s="43"/>
      <c r="E169" s="43"/>
      <c r="F169" s="12"/>
      <c r="G169" s="10"/>
    </row>
    <row r="170" spans="1:7" ht="12.75">
      <c r="A170" s="44" t="s">
        <v>31</v>
      </c>
      <c r="B170" s="44"/>
      <c r="C170" s="44"/>
      <c r="D170" s="44"/>
      <c r="E170" s="44"/>
      <c r="F170" s="44"/>
      <c r="G170" s="44"/>
    </row>
    <row r="171" spans="1:7" ht="12.75">
      <c r="A171" s="37" t="s">
        <v>3</v>
      </c>
      <c r="B171" s="35" t="s">
        <v>52</v>
      </c>
      <c r="C171" s="33">
        <f>C172+C175+C176+C177+C179+C180+C181+C178+C173+C174</f>
        <v>7324.9</v>
      </c>
      <c r="D171" s="33">
        <f>D172+D175+D176+D177+D179+D180+D181+D178+D173+D174</f>
        <v>7629.9</v>
      </c>
      <c r="E171" s="33">
        <f>E172+E175+E176+E177+E179+E180+E181+E178+E173+E174</f>
        <v>6848.8099999999995</v>
      </c>
      <c r="F171" s="12">
        <f aca="true" t="shared" si="19" ref="F171:F180">E171*100/D171</f>
        <v>89.7627753967942</v>
      </c>
      <c r="G171" s="12">
        <f aca="true" t="shared" si="20" ref="G171:G178">E171*100/C171</f>
        <v>93.50038908381002</v>
      </c>
    </row>
    <row r="172" spans="1:8" ht="12.75">
      <c r="A172" s="18" t="s">
        <v>58</v>
      </c>
      <c r="B172" s="13" t="s">
        <v>59</v>
      </c>
      <c r="C172" s="32">
        <v>2750</v>
      </c>
      <c r="D172" s="31">
        <v>2765.4</v>
      </c>
      <c r="E172" s="10">
        <v>2515.9</v>
      </c>
      <c r="F172" s="10">
        <f t="shared" si="19"/>
        <v>90.97779706371591</v>
      </c>
      <c r="G172" s="10">
        <f t="shared" si="20"/>
        <v>91.48727272727272</v>
      </c>
      <c r="H172" s="2"/>
    </row>
    <row r="173" spans="1:7" ht="17.25" customHeight="1">
      <c r="A173" s="18" t="s">
        <v>57</v>
      </c>
      <c r="B173" s="13" t="s">
        <v>56</v>
      </c>
      <c r="C173" s="32">
        <v>3083.2</v>
      </c>
      <c r="D173" s="31">
        <v>3383.2</v>
      </c>
      <c r="E173" s="10">
        <v>3216.6</v>
      </c>
      <c r="F173" s="10">
        <f t="shared" si="19"/>
        <v>95.07566800662096</v>
      </c>
      <c r="G173" s="10">
        <f t="shared" si="20"/>
        <v>104.3266735858848</v>
      </c>
    </row>
    <row r="174" spans="1:7" ht="17.25" customHeight="1">
      <c r="A174" s="18" t="s">
        <v>8</v>
      </c>
      <c r="B174" s="13" t="s">
        <v>5</v>
      </c>
      <c r="C174" s="32">
        <v>2</v>
      </c>
      <c r="D174" s="31">
        <v>6.4</v>
      </c>
      <c r="E174" s="10">
        <v>6.4</v>
      </c>
      <c r="F174" s="10">
        <f t="shared" si="19"/>
        <v>100</v>
      </c>
      <c r="G174" s="10">
        <f t="shared" si="20"/>
        <v>320</v>
      </c>
    </row>
    <row r="175" spans="1:7" ht="12.75">
      <c r="A175" s="18" t="s">
        <v>9</v>
      </c>
      <c r="B175" s="13" t="s">
        <v>6</v>
      </c>
      <c r="C175" s="32">
        <v>685</v>
      </c>
      <c r="D175" s="31">
        <v>685</v>
      </c>
      <c r="E175" s="10">
        <v>547.1</v>
      </c>
      <c r="F175" s="10">
        <f t="shared" si="19"/>
        <v>79.86861313868613</v>
      </c>
      <c r="G175" s="10">
        <f t="shared" si="20"/>
        <v>79.86861313868613</v>
      </c>
    </row>
    <row r="176" spans="1:7" ht="12.75">
      <c r="A176" s="18" t="s">
        <v>10</v>
      </c>
      <c r="B176" s="13" t="s">
        <v>21</v>
      </c>
      <c r="C176" s="32">
        <v>24</v>
      </c>
      <c r="D176" s="31">
        <v>19.6</v>
      </c>
      <c r="E176" s="10">
        <v>5.7</v>
      </c>
      <c r="F176" s="10">
        <f t="shared" si="19"/>
        <v>29.081632653061224</v>
      </c>
      <c r="G176" s="10">
        <f t="shared" si="20"/>
        <v>23.75</v>
      </c>
    </row>
    <row r="177" spans="1:7" ht="12.75">
      <c r="A177" s="18" t="s">
        <v>11</v>
      </c>
      <c r="B177" s="13" t="s">
        <v>17</v>
      </c>
      <c r="C177" s="32">
        <v>761.2</v>
      </c>
      <c r="D177" s="31">
        <v>763.5</v>
      </c>
      <c r="E177" s="10">
        <v>549.4</v>
      </c>
      <c r="F177" s="10">
        <f t="shared" si="19"/>
        <v>71.95808775376555</v>
      </c>
      <c r="G177" s="10">
        <f t="shared" si="20"/>
        <v>72.17551234892275</v>
      </c>
    </row>
    <row r="178" spans="1:7" ht="13.5" customHeight="1">
      <c r="A178" s="20" t="s">
        <v>40</v>
      </c>
      <c r="B178" s="13" t="s">
        <v>41</v>
      </c>
      <c r="C178" s="32">
        <v>19.5</v>
      </c>
      <c r="D178" s="31">
        <v>0</v>
      </c>
      <c r="E178" s="10">
        <v>0</v>
      </c>
      <c r="F178" s="10"/>
      <c r="G178" s="10">
        <f t="shared" si="20"/>
        <v>0</v>
      </c>
    </row>
    <row r="179" spans="1:7" ht="13.5" customHeight="1">
      <c r="A179" s="20" t="s">
        <v>18</v>
      </c>
      <c r="B179" s="13" t="s">
        <v>15</v>
      </c>
      <c r="C179" s="32"/>
      <c r="D179" s="31">
        <v>0</v>
      </c>
      <c r="E179" s="10">
        <v>0.9</v>
      </c>
      <c r="F179" s="10"/>
      <c r="G179" s="10"/>
    </row>
    <row r="180" spans="1:7" ht="16.5" customHeight="1">
      <c r="A180" s="18" t="s">
        <v>12</v>
      </c>
      <c r="B180" s="13" t="s">
        <v>7</v>
      </c>
      <c r="C180" s="32"/>
      <c r="D180" s="31">
        <v>6.8</v>
      </c>
      <c r="E180" s="10">
        <v>6.9</v>
      </c>
      <c r="F180" s="10">
        <f t="shared" si="19"/>
        <v>101.47058823529412</v>
      </c>
      <c r="G180" s="10"/>
    </row>
    <row r="181" spans="1:7" ht="14.25" customHeight="1">
      <c r="A181" s="38" t="s">
        <v>37</v>
      </c>
      <c r="B181" s="13" t="s">
        <v>38</v>
      </c>
      <c r="C181" s="32"/>
      <c r="D181" s="31"/>
      <c r="E181" s="10">
        <v>-0.09</v>
      </c>
      <c r="F181" s="12"/>
      <c r="G181" s="10"/>
    </row>
    <row r="182" spans="1:7" ht="12.75">
      <c r="A182" s="37" t="s">
        <v>1</v>
      </c>
      <c r="B182" s="14" t="s">
        <v>0</v>
      </c>
      <c r="C182" s="15">
        <f>C183+C184</f>
        <v>28412.1</v>
      </c>
      <c r="D182" s="15">
        <f>D183+D184</f>
        <v>32592.6</v>
      </c>
      <c r="E182" s="15">
        <f>E183+E184</f>
        <v>26744.1</v>
      </c>
      <c r="F182" s="12">
        <f>E182*100/D182</f>
        <v>82.05574271460394</v>
      </c>
      <c r="G182" s="12">
        <f>E182*100/C182</f>
        <v>94.12926182858712</v>
      </c>
    </row>
    <row r="183" spans="1:7" ht="23.25" customHeight="1">
      <c r="A183" s="38" t="s">
        <v>51</v>
      </c>
      <c r="B183" s="16" t="s">
        <v>20</v>
      </c>
      <c r="C183" s="31">
        <v>28412.1</v>
      </c>
      <c r="D183" s="31">
        <v>32592.6</v>
      </c>
      <c r="E183" s="10">
        <v>26744.1</v>
      </c>
      <c r="F183" s="10">
        <f>E183*100/D183</f>
        <v>82.05574271460394</v>
      </c>
      <c r="G183" s="10">
        <f>E183*100/C183</f>
        <v>94.12926182858712</v>
      </c>
    </row>
    <row r="184" spans="1:7" ht="9.75" customHeight="1" hidden="1">
      <c r="A184" s="39" t="s">
        <v>2</v>
      </c>
      <c r="B184" s="17" t="s">
        <v>19</v>
      </c>
      <c r="C184" s="34"/>
      <c r="D184" s="31"/>
      <c r="E184" s="10"/>
      <c r="F184" s="10"/>
      <c r="G184" s="10"/>
    </row>
    <row r="185" spans="1:7" ht="12.75">
      <c r="A185" s="11"/>
      <c r="B185" s="40" t="s">
        <v>4</v>
      </c>
      <c r="C185" s="12">
        <f>C182+C171</f>
        <v>35737</v>
      </c>
      <c r="D185" s="12">
        <f>D182+D171</f>
        <v>40222.5</v>
      </c>
      <c r="E185" s="12">
        <f>E182+E171</f>
        <v>33592.909999999996</v>
      </c>
      <c r="F185" s="12">
        <f>E185*100/D185</f>
        <v>83.51770775063707</v>
      </c>
      <c r="G185" s="12">
        <f>E185*100/C185</f>
        <v>94.00036376864313</v>
      </c>
    </row>
    <row r="186" spans="1:7" ht="12.75">
      <c r="A186" s="43"/>
      <c r="B186" s="43"/>
      <c r="C186" s="43"/>
      <c r="D186" s="43"/>
      <c r="E186" s="43"/>
      <c r="F186" s="12"/>
      <c r="G186" s="10"/>
    </row>
    <row r="187" spans="1:7" ht="12.75">
      <c r="A187" s="44" t="s">
        <v>32</v>
      </c>
      <c r="B187" s="44"/>
      <c r="C187" s="44"/>
      <c r="D187" s="44"/>
      <c r="E187" s="44"/>
      <c r="F187" s="44"/>
      <c r="G187" s="44"/>
    </row>
    <row r="188" spans="1:7" ht="12.75">
      <c r="A188" s="37" t="s">
        <v>3</v>
      </c>
      <c r="B188" s="35" t="s">
        <v>52</v>
      </c>
      <c r="C188" s="33">
        <f>C189+C191+C192+C193+C194+C196+C198+C197+C195+C190</f>
        <v>27020</v>
      </c>
      <c r="D188" s="33">
        <f>D189+D191+D192+D193+D194+D196+D198+D197+D195+D190</f>
        <v>35698.2</v>
      </c>
      <c r="E188" s="33">
        <f>E189+E191+E192+E193+E194+E196+E198+E197+E195+E190</f>
        <v>31679.5</v>
      </c>
      <c r="F188" s="12">
        <f aca="true" t="shared" si="21" ref="F188:F196">E188*100/D188</f>
        <v>88.74256965337189</v>
      </c>
      <c r="G188" s="12">
        <f>E188*100/C188</f>
        <v>117.24463360473723</v>
      </c>
    </row>
    <row r="189" spans="1:8" ht="12.75">
      <c r="A189" s="18" t="s">
        <v>58</v>
      </c>
      <c r="B189" s="13" t="s">
        <v>59</v>
      </c>
      <c r="C189" s="32">
        <v>18700</v>
      </c>
      <c r="D189" s="31">
        <v>21373.1</v>
      </c>
      <c r="E189" s="10">
        <v>19034.9</v>
      </c>
      <c r="F189" s="10">
        <f t="shared" si="21"/>
        <v>89.0600801942629</v>
      </c>
      <c r="G189" s="10">
        <f>E189*100/C189</f>
        <v>101.7909090909091</v>
      </c>
      <c r="H189" s="2"/>
    </row>
    <row r="190" spans="1:7" ht="15" customHeight="1">
      <c r="A190" s="18" t="s">
        <v>57</v>
      </c>
      <c r="B190" s="13" t="s">
        <v>56</v>
      </c>
      <c r="C190" s="32">
        <v>5011</v>
      </c>
      <c r="D190" s="31">
        <v>6053</v>
      </c>
      <c r="E190" s="10">
        <v>5227.9</v>
      </c>
      <c r="F190" s="10">
        <f t="shared" si="21"/>
        <v>86.36874277217908</v>
      </c>
      <c r="G190" s="10">
        <f>E190*100/C190</f>
        <v>104.32847734983037</v>
      </c>
    </row>
    <row r="191" spans="1:7" ht="14.25" customHeight="1">
      <c r="A191" s="18" t="s">
        <v>8</v>
      </c>
      <c r="B191" s="13" t="s">
        <v>5</v>
      </c>
      <c r="C191" s="32"/>
      <c r="D191" s="31">
        <v>34.9</v>
      </c>
      <c r="E191" s="10">
        <v>34.9</v>
      </c>
      <c r="F191" s="10">
        <f t="shared" si="21"/>
        <v>100</v>
      </c>
      <c r="G191" s="10"/>
    </row>
    <row r="192" spans="1:7" ht="13.5" customHeight="1">
      <c r="A192" s="18" t="s">
        <v>9</v>
      </c>
      <c r="B192" s="13" t="s">
        <v>6</v>
      </c>
      <c r="C192" s="32">
        <v>2795</v>
      </c>
      <c r="D192" s="31">
        <v>2795</v>
      </c>
      <c r="E192" s="10">
        <v>2186.8</v>
      </c>
      <c r="F192" s="10">
        <f t="shared" si="21"/>
        <v>78.2397137745975</v>
      </c>
      <c r="G192" s="10">
        <f>E192*100/C192</f>
        <v>78.2397137745975</v>
      </c>
    </row>
    <row r="193" spans="1:7" ht="12.75">
      <c r="A193" s="18" t="s">
        <v>10</v>
      </c>
      <c r="B193" s="13" t="s">
        <v>21</v>
      </c>
      <c r="C193" s="32">
        <v>132</v>
      </c>
      <c r="D193" s="31">
        <v>90</v>
      </c>
      <c r="E193" s="10">
        <v>68.5</v>
      </c>
      <c r="F193" s="10">
        <f t="shared" si="21"/>
        <v>76.11111111111111</v>
      </c>
      <c r="G193" s="10">
        <f>E193*100/C193</f>
        <v>51.89393939393939</v>
      </c>
    </row>
    <row r="194" spans="1:7" ht="12.75">
      <c r="A194" s="18" t="s">
        <v>11</v>
      </c>
      <c r="B194" s="13" t="s">
        <v>17</v>
      </c>
      <c r="C194" s="32">
        <v>382</v>
      </c>
      <c r="D194" s="31">
        <v>594.7</v>
      </c>
      <c r="E194" s="10">
        <v>389.5</v>
      </c>
      <c r="F194" s="10">
        <f t="shared" si="21"/>
        <v>65.49520766773162</v>
      </c>
      <c r="G194" s="10">
        <f>E194*100/C194</f>
        <v>101.96335078534031</v>
      </c>
    </row>
    <row r="195" spans="1:7" ht="12.75" customHeight="1">
      <c r="A195" s="20" t="s">
        <v>40</v>
      </c>
      <c r="B195" s="13" t="s">
        <v>41</v>
      </c>
      <c r="C195" s="32"/>
      <c r="D195" s="31">
        <v>1294</v>
      </c>
      <c r="E195" s="10">
        <v>1294.1</v>
      </c>
      <c r="F195" s="10">
        <f t="shared" si="21"/>
        <v>100.00772797527047</v>
      </c>
      <c r="G195" s="10"/>
    </row>
    <row r="196" spans="1:7" ht="14.25" customHeight="1">
      <c r="A196" s="20" t="s">
        <v>18</v>
      </c>
      <c r="B196" s="13" t="s">
        <v>15</v>
      </c>
      <c r="C196" s="32"/>
      <c r="D196" s="31">
        <v>3463.5</v>
      </c>
      <c r="E196" s="10">
        <v>3442.9</v>
      </c>
      <c r="F196" s="10">
        <f t="shared" si="21"/>
        <v>99.40522592752995</v>
      </c>
      <c r="G196" s="10"/>
    </row>
    <row r="197" spans="1:7" ht="17.25" customHeight="1" hidden="1">
      <c r="A197" s="18" t="s">
        <v>12</v>
      </c>
      <c r="B197" s="13" t="s">
        <v>7</v>
      </c>
      <c r="C197" s="32"/>
      <c r="D197" s="31"/>
      <c r="E197" s="10"/>
      <c r="F197" s="10"/>
      <c r="G197" s="10"/>
    </row>
    <row r="198" spans="1:7" ht="15" customHeight="1">
      <c r="A198" s="38" t="s">
        <v>37</v>
      </c>
      <c r="B198" s="13" t="s">
        <v>38</v>
      </c>
      <c r="C198" s="32"/>
      <c r="D198" s="31"/>
      <c r="E198" s="10"/>
      <c r="F198" s="12"/>
      <c r="G198" s="10"/>
    </row>
    <row r="199" spans="1:7" ht="12.75">
      <c r="A199" s="37" t="s">
        <v>1</v>
      </c>
      <c r="B199" s="14" t="s">
        <v>0</v>
      </c>
      <c r="C199" s="33">
        <f>C200</f>
        <v>33359.5</v>
      </c>
      <c r="D199" s="33">
        <f>D200+D201</f>
        <v>42935.1</v>
      </c>
      <c r="E199" s="33">
        <f>E200+E201</f>
        <v>39722.1</v>
      </c>
      <c r="F199" s="12">
        <f>E199*100/D199</f>
        <v>92.51661228225858</v>
      </c>
      <c r="G199" s="12">
        <f>E199*100/C199</f>
        <v>119.07282783015333</v>
      </c>
    </row>
    <row r="200" spans="1:7" ht="14.25" customHeight="1">
      <c r="A200" s="38" t="s">
        <v>51</v>
      </c>
      <c r="B200" s="16" t="s">
        <v>20</v>
      </c>
      <c r="C200" s="31">
        <v>33359.5</v>
      </c>
      <c r="D200" s="31">
        <v>42770.1</v>
      </c>
      <c r="E200" s="10">
        <v>39557.1</v>
      </c>
      <c r="F200" s="10">
        <f>E200*100/D200</f>
        <v>92.48774260523123</v>
      </c>
      <c r="G200" s="10">
        <f>E200*100/C200</f>
        <v>118.57821610036122</v>
      </c>
    </row>
    <row r="201" spans="1:7" ht="16.5" customHeight="1">
      <c r="A201" s="38" t="s">
        <v>64</v>
      </c>
      <c r="B201" s="13" t="s">
        <v>65</v>
      </c>
      <c r="C201" s="31"/>
      <c r="D201" s="31">
        <v>165</v>
      </c>
      <c r="E201" s="10">
        <v>165</v>
      </c>
      <c r="F201" s="10">
        <f>E201*100/D201</f>
        <v>100</v>
      </c>
      <c r="G201" s="10"/>
    </row>
    <row r="202" spans="1:7" ht="12.75">
      <c r="A202" s="11"/>
      <c r="B202" s="40" t="s">
        <v>4</v>
      </c>
      <c r="C202" s="12">
        <f>C199+C188</f>
        <v>60379.5</v>
      </c>
      <c r="D202" s="12">
        <f>D199+D188</f>
        <v>78633.29999999999</v>
      </c>
      <c r="E202" s="12">
        <f>E199+E188</f>
        <v>71401.6</v>
      </c>
      <c r="F202" s="12">
        <f>E202*100/D202</f>
        <v>90.80326019637992</v>
      </c>
      <c r="G202" s="12">
        <f>E202*100/C202</f>
        <v>118.25470565340888</v>
      </c>
    </row>
    <row r="203" spans="1:7" ht="12.75">
      <c r="A203" s="43"/>
      <c r="B203" s="43"/>
      <c r="C203" s="43"/>
      <c r="D203" s="43"/>
      <c r="E203" s="43"/>
      <c r="F203" s="12"/>
      <c r="G203" s="10"/>
    </row>
    <row r="204" spans="1:7" ht="12.75">
      <c r="A204" s="44" t="s">
        <v>33</v>
      </c>
      <c r="B204" s="44"/>
      <c r="C204" s="44"/>
      <c r="D204" s="44"/>
      <c r="E204" s="44"/>
      <c r="F204" s="44"/>
      <c r="G204" s="44"/>
    </row>
    <row r="205" spans="1:7" ht="12.75">
      <c r="A205" s="37" t="s">
        <v>3</v>
      </c>
      <c r="B205" s="35" t="s">
        <v>52</v>
      </c>
      <c r="C205" s="33">
        <f>C206+C209+C211+C212+C210+C213+C214+C208+C207</f>
        <v>5671.1</v>
      </c>
      <c r="D205" s="33">
        <f>D206+D209+D211+D212+D210+D213+D214+D208+D207</f>
        <v>5864.3</v>
      </c>
      <c r="E205" s="33">
        <f>E206+E209+E211+E212+E210+E213+E214+E208+E207</f>
        <v>5575.200000000001</v>
      </c>
      <c r="F205" s="12">
        <f aca="true" t="shared" si="22" ref="F205:F212">E205*100/D205</f>
        <v>95.0701703528128</v>
      </c>
      <c r="G205" s="12">
        <f aca="true" t="shared" si="23" ref="G205:G212">E205*100/C205</f>
        <v>98.30897004108552</v>
      </c>
    </row>
    <row r="206" spans="1:8" ht="12.75">
      <c r="A206" s="18" t="s">
        <v>58</v>
      </c>
      <c r="B206" s="13" t="s">
        <v>59</v>
      </c>
      <c r="C206" s="32">
        <v>1400</v>
      </c>
      <c r="D206" s="31">
        <v>1400</v>
      </c>
      <c r="E206" s="10">
        <v>1074.9</v>
      </c>
      <c r="F206" s="10">
        <f t="shared" si="22"/>
        <v>76.77857142857144</v>
      </c>
      <c r="G206" s="10">
        <f t="shared" si="23"/>
        <v>76.77857142857144</v>
      </c>
      <c r="H206" s="2"/>
    </row>
    <row r="207" spans="1:7" ht="13.5" customHeight="1">
      <c r="A207" s="18" t="s">
        <v>57</v>
      </c>
      <c r="B207" s="13" t="s">
        <v>56</v>
      </c>
      <c r="C207" s="32">
        <v>3835.8</v>
      </c>
      <c r="D207" s="31">
        <v>3835.8</v>
      </c>
      <c r="E207" s="10">
        <v>4001.8</v>
      </c>
      <c r="F207" s="10">
        <f t="shared" si="22"/>
        <v>104.32765003389123</v>
      </c>
      <c r="G207" s="10">
        <f t="shared" si="23"/>
        <v>104.32765003389123</v>
      </c>
    </row>
    <row r="208" spans="1:7" ht="12.75">
      <c r="A208" s="18" t="s">
        <v>8</v>
      </c>
      <c r="B208" s="13" t="s">
        <v>5</v>
      </c>
      <c r="C208" s="32">
        <v>2</v>
      </c>
      <c r="D208" s="31">
        <v>2</v>
      </c>
      <c r="E208" s="10">
        <v>0</v>
      </c>
      <c r="F208" s="10">
        <f t="shared" si="22"/>
        <v>0</v>
      </c>
      <c r="G208" s="10">
        <f t="shared" si="23"/>
        <v>0</v>
      </c>
    </row>
    <row r="209" spans="1:7" ht="12.75">
      <c r="A209" s="18" t="s">
        <v>9</v>
      </c>
      <c r="B209" s="13" t="s">
        <v>6</v>
      </c>
      <c r="C209" s="32">
        <v>271</v>
      </c>
      <c r="D209" s="31">
        <v>271</v>
      </c>
      <c r="E209" s="10">
        <v>188.9</v>
      </c>
      <c r="F209" s="10">
        <f t="shared" si="22"/>
        <v>69.70479704797047</v>
      </c>
      <c r="G209" s="10">
        <f t="shared" si="23"/>
        <v>69.70479704797047</v>
      </c>
    </row>
    <row r="210" spans="1:7" ht="12.75">
      <c r="A210" s="18" t="s">
        <v>10</v>
      </c>
      <c r="B210" s="13" t="s">
        <v>21</v>
      </c>
      <c r="C210" s="32">
        <v>19</v>
      </c>
      <c r="D210" s="31">
        <v>19</v>
      </c>
      <c r="E210" s="10">
        <v>6.1</v>
      </c>
      <c r="F210" s="10">
        <f t="shared" si="22"/>
        <v>32.10526315789474</v>
      </c>
      <c r="G210" s="10">
        <f t="shared" si="23"/>
        <v>32.10526315789474</v>
      </c>
    </row>
    <row r="211" spans="1:7" ht="12.75">
      <c r="A211" s="18" t="s">
        <v>11</v>
      </c>
      <c r="B211" s="13" t="s">
        <v>17</v>
      </c>
      <c r="C211" s="32">
        <v>143.3</v>
      </c>
      <c r="D211" s="31">
        <v>264</v>
      </c>
      <c r="E211" s="10">
        <v>225.8</v>
      </c>
      <c r="F211" s="10">
        <f t="shared" si="22"/>
        <v>85.53030303030303</v>
      </c>
      <c r="G211" s="10">
        <f t="shared" si="23"/>
        <v>157.57152826238658</v>
      </c>
    </row>
    <row r="212" spans="1:7" ht="12.75" hidden="1">
      <c r="A212" s="20" t="s">
        <v>18</v>
      </c>
      <c r="B212" s="13" t="s">
        <v>15</v>
      </c>
      <c r="C212" s="32"/>
      <c r="D212" s="31"/>
      <c r="E212" s="10"/>
      <c r="F212" s="10" t="e">
        <f t="shared" si="22"/>
        <v>#DIV/0!</v>
      </c>
      <c r="G212" s="10" t="e">
        <f t="shared" si="23"/>
        <v>#DIV/0!</v>
      </c>
    </row>
    <row r="213" spans="1:7" ht="16.5" customHeight="1">
      <c r="A213" s="20" t="s">
        <v>12</v>
      </c>
      <c r="B213" s="13" t="s">
        <v>7</v>
      </c>
      <c r="C213" s="32"/>
      <c r="D213" s="31">
        <v>0</v>
      </c>
      <c r="E213" s="10">
        <v>5.2</v>
      </c>
      <c r="F213" s="10"/>
      <c r="G213" s="10"/>
    </row>
    <row r="214" spans="1:7" ht="13.5" customHeight="1">
      <c r="A214" s="38" t="s">
        <v>37</v>
      </c>
      <c r="B214" s="13" t="s">
        <v>38</v>
      </c>
      <c r="C214" s="32"/>
      <c r="D214" s="31">
        <v>72.5</v>
      </c>
      <c r="E214" s="10">
        <v>72.5</v>
      </c>
      <c r="F214" s="10">
        <f>E214*100/D214</f>
        <v>100</v>
      </c>
      <c r="G214" s="10"/>
    </row>
    <row r="215" spans="1:7" ht="12.75">
      <c r="A215" s="37" t="s">
        <v>1</v>
      </c>
      <c r="B215" s="14" t="s">
        <v>0</v>
      </c>
      <c r="C215" s="15">
        <f>C216</f>
        <v>23464.5</v>
      </c>
      <c r="D215" s="15">
        <f>D216+D217</f>
        <v>44718</v>
      </c>
      <c r="E215" s="15">
        <f>E216+E217-0.1</f>
        <v>25589</v>
      </c>
      <c r="F215" s="12">
        <f>E215*100/D215</f>
        <v>57.22304217541035</v>
      </c>
      <c r="G215" s="12">
        <f>E215*100/C215</f>
        <v>109.05410300666965</v>
      </c>
    </row>
    <row r="216" spans="1:7" ht="15.75" customHeight="1">
      <c r="A216" s="38" t="s">
        <v>51</v>
      </c>
      <c r="B216" s="16" t="s">
        <v>20</v>
      </c>
      <c r="C216" s="31">
        <v>23464.5</v>
      </c>
      <c r="D216" s="31">
        <v>44718</v>
      </c>
      <c r="E216" s="10">
        <v>25470.3</v>
      </c>
      <c r="F216" s="10">
        <f>E216*100/D216</f>
        <v>56.95760096605394</v>
      </c>
      <c r="G216" s="10">
        <f>E216*100/C216</f>
        <v>108.54823243623346</v>
      </c>
    </row>
    <row r="217" spans="1:7" ht="16.5" customHeight="1">
      <c r="A217" s="42" t="s">
        <v>55</v>
      </c>
      <c r="B217" s="17" t="s">
        <v>19</v>
      </c>
      <c r="C217" s="31"/>
      <c r="D217" s="31">
        <v>0</v>
      </c>
      <c r="E217" s="10">
        <v>118.8</v>
      </c>
      <c r="F217" s="10"/>
      <c r="G217" s="10"/>
    </row>
    <row r="218" spans="1:7" ht="12.75">
      <c r="A218" s="11"/>
      <c r="B218" s="40" t="s">
        <v>4</v>
      </c>
      <c r="C218" s="12">
        <f>C215+C205</f>
        <v>29135.6</v>
      </c>
      <c r="D218" s="12">
        <f>D215+D205</f>
        <v>50582.3</v>
      </c>
      <c r="E218" s="12">
        <f>E215+E205</f>
        <v>31164.2</v>
      </c>
      <c r="F218" s="12">
        <f>E218*100/D218</f>
        <v>61.6108796950712</v>
      </c>
      <c r="G218" s="12">
        <f>E218*100/C218</f>
        <v>106.96261618089211</v>
      </c>
    </row>
    <row r="219" spans="1:7" ht="12.75">
      <c r="A219" s="43"/>
      <c r="B219" s="43"/>
      <c r="C219" s="43"/>
      <c r="D219" s="43"/>
      <c r="E219" s="43"/>
      <c r="F219" s="12"/>
      <c r="G219" s="10"/>
    </row>
    <row r="220" spans="1:7" ht="12.75">
      <c r="A220" s="44" t="s">
        <v>34</v>
      </c>
      <c r="B220" s="44"/>
      <c r="C220" s="44"/>
      <c r="D220" s="44"/>
      <c r="E220" s="44"/>
      <c r="F220" s="44"/>
      <c r="G220" s="44"/>
    </row>
    <row r="221" spans="1:7" ht="12.75">
      <c r="A221" s="37" t="s">
        <v>3</v>
      </c>
      <c r="B221" s="35" t="s">
        <v>52</v>
      </c>
      <c r="C221" s="33">
        <f>C222+C224+C225+C226+C228+C229+C231+C233+C230+C227+C234+C232+C223</f>
        <v>1018265.9000000001</v>
      </c>
      <c r="D221" s="33">
        <f>D222+D224+D225+D226+D228+D229+D231+D233+D230+D227+D234+D232+D223</f>
        <v>1122629.5</v>
      </c>
      <c r="E221" s="33">
        <f>E222+E224+E225+E226+E228+E229+E231+E233+E230+E227+E234+E232+E223</f>
        <v>1064623.31</v>
      </c>
      <c r="F221" s="12">
        <f aca="true" t="shared" si="24" ref="F221:F226">E221*100/D221</f>
        <v>94.83300679342561</v>
      </c>
      <c r="G221" s="12">
        <f aca="true" t="shared" si="25" ref="G221:G236">E221*100/C221</f>
        <v>104.5525839567052</v>
      </c>
    </row>
    <row r="222" spans="1:7" ht="12.75">
      <c r="A222" s="18" t="s">
        <v>58</v>
      </c>
      <c r="B222" s="13" t="s">
        <v>59</v>
      </c>
      <c r="C222" s="10">
        <f>C9+C32+C48+C66+C84+C102+C118+C136+C154+C172+C189+C206</f>
        <v>723175.5</v>
      </c>
      <c r="D222" s="10">
        <f>D9+D32+D48+D66+D84+D102+D118+D136+D154+D172+D189+D206</f>
        <v>764002.6</v>
      </c>
      <c r="E222" s="10">
        <f>E9+E32+E48+E66+E84+E102+E118+E136+E154+E172+E189+E206</f>
        <v>725189.5</v>
      </c>
      <c r="F222" s="10">
        <f t="shared" si="24"/>
        <v>94.91976859764614</v>
      </c>
      <c r="G222" s="10">
        <f t="shared" si="25"/>
        <v>100.27849394787296</v>
      </c>
    </row>
    <row r="223" spans="1:7" ht="18" customHeight="1">
      <c r="A223" s="18" t="s">
        <v>57</v>
      </c>
      <c r="B223" s="13" t="s">
        <v>56</v>
      </c>
      <c r="C223" s="10">
        <f>C10+C33+C49+C67+C85+C103+C120+C137+C155+C173+C190+C207</f>
        <v>53068</v>
      </c>
      <c r="D223" s="10">
        <f>D10+D33+D49+D67+D85+D103+D120+D137+D155+D173+D190+D207</f>
        <v>57595.6</v>
      </c>
      <c r="E223" s="10">
        <f>E10+E33+E49+E67+E85+E103+E120+E137+E155+E173+E190+E207</f>
        <v>55364.5</v>
      </c>
      <c r="F223" s="10">
        <f t="shared" si="24"/>
        <v>96.12626658980895</v>
      </c>
      <c r="G223" s="10">
        <f t="shared" si="25"/>
        <v>104.32746664656666</v>
      </c>
    </row>
    <row r="224" spans="1:7" ht="12.75">
      <c r="A224" s="18" t="s">
        <v>8</v>
      </c>
      <c r="B224" s="13" t="s">
        <v>5</v>
      </c>
      <c r="C224" s="10">
        <f>C11+C50+C68+C208+C156+C119+C191+C86+C104+C174+C121</f>
        <v>53414.5</v>
      </c>
      <c r="D224" s="10">
        <f>D11+D50+D68+D208+D156+D119+D191+D86+D104+D174+D121</f>
        <v>68345</v>
      </c>
      <c r="E224" s="10">
        <f>E11+E50+E68+E208+E156+E119+E191+E86+E104+E174+E121</f>
        <v>67497.09999999998</v>
      </c>
      <c r="F224" s="10">
        <f t="shared" si="24"/>
        <v>98.75938254444361</v>
      </c>
      <c r="G224" s="10">
        <f t="shared" si="25"/>
        <v>126.36475114435216</v>
      </c>
    </row>
    <row r="225" spans="1:7" ht="12.75">
      <c r="A225" s="18" t="s">
        <v>9</v>
      </c>
      <c r="B225" s="13" t="s">
        <v>6</v>
      </c>
      <c r="C225" s="10">
        <f>C12+C34+C51+C69+C87+C105+C122+C138+C157+C175+C192+C209</f>
        <v>30805</v>
      </c>
      <c r="D225" s="10">
        <f>D12+D34+D51+D69+D87+D105+D122+D138+D157+D175+D192+D209</f>
        <v>35805</v>
      </c>
      <c r="E225" s="10">
        <f>E12+E34+E51+E69+E87+E105+E122+E138+E157+E175+E192+E209</f>
        <v>29001.9</v>
      </c>
      <c r="F225" s="10">
        <f t="shared" si="24"/>
        <v>80.9995810640972</v>
      </c>
      <c r="G225" s="10">
        <f t="shared" si="25"/>
        <v>94.14672942704107</v>
      </c>
    </row>
    <row r="226" spans="1:7" ht="12.75">
      <c r="A226" s="18" t="s">
        <v>10</v>
      </c>
      <c r="B226" s="13" t="s">
        <v>21</v>
      </c>
      <c r="C226" s="10">
        <f>C13+C35+C52+C70+C88+C106+C123+C139+C158+C176+C193+C210</f>
        <v>4147.8</v>
      </c>
      <c r="D226" s="10">
        <f>D13+D35+D70+D88+D106+D123+D139+D158+D176+D193+D210+D52</f>
        <v>4599.400000000001</v>
      </c>
      <c r="E226" s="10">
        <f>E13+E35+E70+E88+E106+E123+E139+E158+E176+E193+E210+E52+0.1</f>
        <v>4611.8</v>
      </c>
      <c r="F226" s="10">
        <f t="shared" si="24"/>
        <v>100.2696003826586</v>
      </c>
      <c r="G226" s="10">
        <f t="shared" si="25"/>
        <v>111.18665316553353</v>
      </c>
    </row>
    <row r="227" spans="1:7" ht="12.75" hidden="1">
      <c r="A227" s="18" t="s">
        <v>35</v>
      </c>
      <c r="B227" s="13" t="s">
        <v>36</v>
      </c>
      <c r="C227" s="19">
        <f>C14</f>
        <v>0</v>
      </c>
      <c r="D227" s="19">
        <f>D14</f>
        <v>0</v>
      </c>
      <c r="E227" s="19">
        <f>E14</f>
        <v>0</v>
      </c>
      <c r="F227" s="10"/>
      <c r="G227" s="10" t="e">
        <f t="shared" si="25"/>
        <v>#DIV/0!</v>
      </c>
    </row>
    <row r="228" spans="1:7" ht="12.75">
      <c r="A228" s="18" t="s">
        <v>11</v>
      </c>
      <c r="B228" s="13" t="s">
        <v>17</v>
      </c>
      <c r="C228" s="10">
        <f>C15+C36+C53+C71+C89+C107+C124+C140+C159+C177+C194+C211</f>
        <v>121510.4</v>
      </c>
      <c r="D228" s="10">
        <f>D15+D36+D53+D71+D89+D107+D124+D140+D159+D177+D194+D211</f>
        <v>139557.30000000002</v>
      </c>
      <c r="E228" s="10">
        <f>E15+E36+E53+E71+E89+E107+E124+E140+E159+E177+E194+E211-0.1</f>
        <v>123450.79999999999</v>
      </c>
      <c r="F228" s="10">
        <f aca="true" t="shared" si="26" ref="F228:F241">E228*100/D228</f>
        <v>88.45886241708601</v>
      </c>
      <c r="G228" s="10">
        <f t="shared" si="25"/>
        <v>101.59690034762455</v>
      </c>
    </row>
    <row r="229" spans="1:7" ht="12.75">
      <c r="A229" s="20" t="s">
        <v>14</v>
      </c>
      <c r="B229" s="13" t="s">
        <v>13</v>
      </c>
      <c r="C229" s="10">
        <f>C16</f>
        <v>18177.1</v>
      </c>
      <c r="D229" s="10">
        <f>D16</f>
        <v>14022.2</v>
      </c>
      <c r="E229" s="10">
        <f>E16</f>
        <v>14695.4</v>
      </c>
      <c r="F229" s="10">
        <f t="shared" si="26"/>
        <v>104.80095848012436</v>
      </c>
      <c r="G229" s="10">
        <f t="shared" si="25"/>
        <v>80.84567945381828</v>
      </c>
    </row>
    <row r="230" spans="1:7" ht="15" customHeight="1">
      <c r="A230" s="20" t="s">
        <v>40</v>
      </c>
      <c r="B230" s="13" t="s">
        <v>41</v>
      </c>
      <c r="C230" s="21">
        <f>C17+C90+C54+C108+C141+C160+C178+C195+C125+C72+C37</f>
        <v>809.8</v>
      </c>
      <c r="D230" s="21">
        <f>D17+D90+D54+D108+D141+D160+D178+D195+D125+D72+D37</f>
        <v>3156.7000000000003</v>
      </c>
      <c r="E230" s="21">
        <f>E17+E90+E54+E108+E141+E160+E178+E195+E125+E72+E37</f>
        <v>3145.6000000000004</v>
      </c>
      <c r="F230" s="10">
        <f t="shared" si="26"/>
        <v>99.64836696550196</v>
      </c>
      <c r="G230" s="10">
        <f t="shared" si="25"/>
        <v>388.4415905161769</v>
      </c>
    </row>
    <row r="231" spans="1:7" ht="15" customHeight="1">
      <c r="A231" s="20" t="s">
        <v>18</v>
      </c>
      <c r="B231" s="13" t="s">
        <v>15</v>
      </c>
      <c r="C231" s="10">
        <f>C18+C38+C55+C73+C91+C126+C161+C179+C196+C212+C142</f>
        <v>9073</v>
      </c>
      <c r="D231" s="10">
        <f>D18+D38+D55+D73+D91+D126+D161+D179+D196+D212+D142</f>
        <v>25338.7</v>
      </c>
      <c r="E231" s="10">
        <f>E18+E38+E55+E73+E91+E126+E161+E179+E196+E212+E142+0.1</f>
        <v>21129.3</v>
      </c>
      <c r="F231" s="10">
        <f t="shared" si="26"/>
        <v>83.38746660246974</v>
      </c>
      <c r="G231" s="10">
        <f t="shared" si="25"/>
        <v>232.88107571916674</v>
      </c>
    </row>
    <row r="232" spans="1:7" ht="12.75">
      <c r="A232" s="20" t="s">
        <v>46</v>
      </c>
      <c r="B232" s="13" t="s">
        <v>47</v>
      </c>
      <c r="C232" s="10">
        <f>C19</f>
        <v>11</v>
      </c>
      <c r="D232" s="10">
        <f>D19</f>
        <v>45</v>
      </c>
      <c r="E232" s="10">
        <f>E19</f>
        <v>45</v>
      </c>
      <c r="F232" s="10">
        <f t="shared" si="26"/>
        <v>100</v>
      </c>
      <c r="G232" s="10">
        <f t="shared" si="25"/>
        <v>409.09090909090907</v>
      </c>
    </row>
    <row r="233" spans="1:7" ht="12.75">
      <c r="A233" s="18" t="s">
        <v>12</v>
      </c>
      <c r="B233" s="13" t="s">
        <v>7</v>
      </c>
      <c r="C233" s="10">
        <f>C20+C197+C213+C74+C143+C56+C162+C92+C180+C109</f>
        <v>4028.8</v>
      </c>
      <c r="D233" s="10">
        <f>D20+D197+D213+D74+D143+D56+D162+D92+D180+D109+D39+D127</f>
        <v>9229.699999999999</v>
      </c>
      <c r="E233" s="10">
        <f>E20+E197+E213+E74+E143+E56+E162+E92+E180+E109+E39+E127+0.1</f>
        <v>19476.500000000004</v>
      </c>
      <c r="F233" s="10">
        <f t="shared" si="26"/>
        <v>211.01985980042696</v>
      </c>
      <c r="G233" s="10">
        <f t="shared" si="25"/>
        <v>483.43179110405094</v>
      </c>
    </row>
    <row r="234" spans="1:7" ht="12.75">
      <c r="A234" s="38" t="s">
        <v>37</v>
      </c>
      <c r="B234" s="13" t="s">
        <v>38</v>
      </c>
      <c r="C234" s="10">
        <f>C21+C40+C57+C75+C93+C110+C128+C144+C163+C181+C198+C214</f>
        <v>45</v>
      </c>
      <c r="D234" s="10">
        <f>D21+D40+D57+D75+D93+D110+D128+D144+D163+D181+D198+D214</f>
        <v>932.3</v>
      </c>
      <c r="E234" s="10">
        <f>E21+E40+E57+E75+E93+E110+E128+E144+E163+E181+E198+E214</f>
        <v>1015.91</v>
      </c>
      <c r="F234" s="10">
        <f t="shared" si="26"/>
        <v>108.9681433015124</v>
      </c>
      <c r="G234" s="10">
        <f t="shared" si="25"/>
        <v>2257.5777777777776</v>
      </c>
    </row>
    <row r="235" spans="1:7" ht="12.75">
      <c r="A235" s="37" t="s">
        <v>1</v>
      </c>
      <c r="B235" s="14" t="s">
        <v>0</v>
      </c>
      <c r="C235" s="15">
        <f>C236+C238+C240+C239+C237</f>
        <v>3665297.5</v>
      </c>
      <c r="D235" s="15">
        <f>D236+D238+D240+D239+D237</f>
        <v>3512891.8000000003</v>
      </c>
      <c r="E235" s="15">
        <f>E236+E238+E240+E239+E237</f>
        <v>2771240.4000000004</v>
      </c>
      <c r="F235" s="12">
        <f t="shared" si="26"/>
        <v>78.88772435291062</v>
      </c>
      <c r="G235" s="12">
        <f t="shared" si="25"/>
        <v>75.60751617024268</v>
      </c>
    </row>
    <row r="236" spans="1:7" ht="14.25" customHeight="1">
      <c r="A236" s="38" t="s">
        <v>51</v>
      </c>
      <c r="B236" s="16" t="s">
        <v>20</v>
      </c>
      <c r="C236" s="9">
        <f>C23-33523.2</f>
        <v>3665297.5</v>
      </c>
      <c r="D236" s="9">
        <f>D23-33979.3</f>
        <v>3478893.1</v>
      </c>
      <c r="E236" s="9">
        <f>E23-27305.9</f>
        <v>2742813.2</v>
      </c>
      <c r="F236" s="10">
        <f t="shared" si="26"/>
        <v>78.84154876733636</v>
      </c>
      <c r="G236" s="10">
        <f t="shared" si="25"/>
        <v>74.83193929005763</v>
      </c>
    </row>
    <row r="237" spans="1:7" ht="15" customHeight="1">
      <c r="A237" s="38" t="s">
        <v>64</v>
      </c>
      <c r="B237" s="13" t="s">
        <v>65</v>
      </c>
      <c r="C237" s="9">
        <f>C201+C131+C24+C78</f>
        <v>0</v>
      </c>
      <c r="D237" s="9">
        <f>D201+D131+D24+D78</f>
        <v>1968.4</v>
      </c>
      <c r="E237" s="9">
        <f>E201+E131+E24+E78</f>
        <v>1968.4</v>
      </c>
      <c r="F237" s="10">
        <f t="shared" si="26"/>
        <v>100</v>
      </c>
      <c r="G237" s="10"/>
    </row>
    <row r="238" spans="1:7" ht="12.75" customHeight="1">
      <c r="A238" s="38" t="s">
        <v>55</v>
      </c>
      <c r="B238" s="17" t="s">
        <v>19</v>
      </c>
      <c r="C238" s="10">
        <f>C25+C97+C184+C79</f>
        <v>0</v>
      </c>
      <c r="D238" s="10">
        <f>D25+D97+D166+D217+D149+D79+D113</f>
        <v>38409.1</v>
      </c>
      <c r="E238" s="10">
        <f>E25+E97+E166+E217+E149+E79+E113</f>
        <v>32837.6</v>
      </c>
      <c r="F238" s="10">
        <f t="shared" si="26"/>
        <v>85.49432295992357</v>
      </c>
      <c r="G238" s="10"/>
    </row>
    <row r="239" spans="1:7" ht="63" customHeight="1" hidden="1">
      <c r="A239" s="38" t="s">
        <v>54</v>
      </c>
      <c r="B239" s="13" t="s">
        <v>49</v>
      </c>
      <c r="C239" s="10"/>
      <c r="D239" s="10"/>
      <c r="E239" s="10"/>
      <c r="F239" s="10" t="e">
        <f t="shared" si="26"/>
        <v>#DIV/0!</v>
      </c>
      <c r="G239" s="10"/>
    </row>
    <row r="240" spans="1:7" ht="24.75" customHeight="1">
      <c r="A240" s="38" t="s">
        <v>50</v>
      </c>
      <c r="B240" s="41" t="s">
        <v>48</v>
      </c>
      <c r="C240" s="10">
        <f>C27</f>
        <v>0</v>
      </c>
      <c r="D240" s="10">
        <f>D27</f>
        <v>-6378.8</v>
      </c>
      <c r="E240" s="10">
        <f>E27</f>
        <v>-6378.8</v>
      </c>
      <c r="F240" s="10">
        <f t="shared" si="26"/>
        <v>100</v>
      </c>
      <c r="G240" s="10"/>
    </row>
    <row r="241" spans="1:7" ht="12.75">
      <c r="A241" s="11"/>
      <c r="B241" s="40" t="s">
        <v>4</v>
      </c>
      <c r="C241" s="12">
        <f>C235+C221</f>
        <v>4683563.4</v>
      </c>
      <c r="D241" s="12">
        <f>D235+D221</f>
        <v>4635521.300000001</v>
      </c>
      <c r="E241" s="12">
        <f>E235+E221</f>
        <v>3835863.7100000004</v>
      </c>
      <c r="F241" s="12">
        <f t="shared" si="26"/>
        <v>82.74934924794758</v>
      </c>
      <c r="G241" s="12">
        <f>E241*100/C241</f>
        <v>81.90053987525823</v>
      </c>
    </row>
    <row r="242" spans="2:4" ht="12.75">
      <c r="B242" s="5"/>
      <c r="C242" s="5"/>
      <c r="D242" s="5"/>
    </row>
    <row r="243" spans="2:5" ht="12.75">
      <c r="B243" s="6" t="s">
        <v>45</v>
      </c>
      <c r="C243" s="6"/>
      <c r="D243" s="30" t="e">
        <f>#REF!=D235-D236</f>
        <v>#REF!</v>
      </c>
      <c r="E243" s="4"/>
    </row>
    <row r="244" spans="2:5" ht="12.75" hidden="1">
      <c r="B244" s="6"/>
      <c r="C244" s="6"/>
      <c r="D244" s="6"/>
      <c r="E244" s="3"/>
    </row>
    <row r="245" spans="1:5" ht="12.75" hidden="1">
      <c r="A245" s="2"/>
      <c r="B245" s="6"/>
      <c r="C245" s="6"/>
      <c r="D245" s="6"/>
      <c r="E245" s="4"/>
    </row>
    <row r="246" spans="2:5" ht="12.75" hidden="1">
      <c r="B246" s="7"/>
      <c r="C246" s="7"/>
      <c r="D246" s="7"/>
      <c r="E246" s="4"/>
    </row>
    <row r="247" spans="2:5" ht="12.75" hidden="1">
      <c r="B247" s="7"/>
      <c r="C247" s="7"/>
      <c r="D247" s="7"/>
      <c r="E247" s="4"/>
    </row>
    <row r="248" spans="1:5" ht="12.75" hidden="1">
      <c r="A248" s="2" t="e">
        <f>#REF!+#REF!</f>
        <v>#REF!</v>
      </c>
      <c r="B248" s="8"/>
      <c r="C248" s="8"/>
      <c r="D248" s="8"/>
      <c r="E248" s="4"/>
    </row>
    <row r="249" spans="1:5" ht="12.75" hidden="1">
      <c r="A249" s="2" t="e">
        <f>#REF!+#REF!</f>
        <v>#REF!</v>
      </c>
      <c r="B249" s="7"/>
      <c r="C249" s="7"/>
      <c r="D249" s="7"/>
      <c r="E249" s="4"/>
    </row>
    <row r="250" spans="1:5" ht="12.75" hidden="1">
      <c r="A250" s="2" t="e">
        <f>#REF!+#REF!</f>
        <v>#REF!</v>
      </c>
      <c r="B250" s="6"/>
      <c r="C250" s="6"/>
      <c r="D250" s="6"/>
      <c r="E250" s="4"/>
    </row>
    <row r="251" spans="1:5" ht="12.75" hidden="1">
      <c r="A251" s="2" t="e">
        <f>#REF!+#REF!</f>
        <v>#REF!</v>
      </c>
      <c r="B251" s="6"/>
      <c r="C251" s="6"/>
      <c r="D251" s="6"/>
      <c r="E251" s="4"/>
    </row>
    <row r="252" spans="2:5" ht="12.75" hidden="1">
      <c r="B252" s="6"/>
      <c r="C252" s="6"/>
      <c r="D252" s="6"/>
      <c r="E252" s="4"/>
    </row>
    <row r="253" spans="2:5" ht="12.75" hidden="1">
      <c r="B253" s="5"/>
      <c r="C253" s="5"/>
      <c r="D253" s="5"/>
      <c r="E253" s="4"/>
    </row>
    <row r="254" spans="2:5" ht="12.75">
      <c r="B254" s="5"/>
      <c r="C254" s="5"/>
      <c r="D254" s="5"/>
      <c r="E254" s="22"/>
    </row>
    <row r="255" spans="2:5" ht="12.75">
      <c r="B255" s="5"/>
      <c r="C255" s="5"/>
      <c r="D255" s="5"/>
      <c r="E255" s="4"/>
    </row>
    <row r="256" spans="2:5" ht="12.75">
      <c r="B256" s="5"/>
      <c r="C256" s="22"/>
      <c r="D256" s="22"/>
      <c r="E256" s="22"/>
    </row>
    <row r="257" spans="3:5" ht="12.75">
      <c r="C257" s="2"/>
      <c r="D257" s="2"/>
      <c r="E257" s="2"/>
    </row>
    <row r="258" ht="12.75">
      <c r="E258" s="4"/>
    </row>
    <row r="259" ht="12.75">
      <c r="E259" s="4"/>
    </row>
    <row r="260" spans="2:5" ht="12.75">
      <c r="B260" s="5"/>
      <c r="C260" s="5"/>
      <c r="D260" s="5"/>
      <c r="E260" s="4"/>
    </row>
    <row r="261" spans="2:5" ht="12.75">
      <c r="B261" s="5"/>
      <c r="C261" s="5"/>
      <c r="D261" s="5"/>
      <c r="E261" s="4"/>
    </row>
    <row r="262" spans="2:5" ht="12.75">
      <c r="B262" s="5"/>
      <c r="C262" s="5"/>
      <c r="D262" s="5"/>
      <c r="E262" s="4"/>
    </row>
    <row r="263" spans="2:5" ht="12.75">
      <c r="B263" s="5"/>
      <c r="C263" s="5"/>
      <c r="D263" s="5"/>
      <c r="E263" s="4"/>
    </row>
    <row r="264" spans="2:5" ht="12.75">
      <c r="B264" s="5"/>
      <c r="C264" s="5"/>
      <c r="D264" s="5"/>
      <c r="E264" s="3"/>
    </row>
    <row r="265" spans="2:5" ht="12.75">
      <c r="B265" s="5"/>
      <c r="C265" s="5"/>
      <c r="D265" s="5"/>
      <c r="E265" s="4"/>
    </row>
    <row r="266" spans="2:5" ht="12.75">
      <c r="B266" s="5"/>
      <c r="C266" s="5"/>
      <c r="D266" s="5"/>
      <c r="E266" s="4"/>
    </row>
  </sheetData>
  <sheetProtection password="CF7A" sheet="1"/>
  <mergeCells count="32">
    <mergeCell ref="A220:G220"/>
    <mergeCell ref="A204:G204"/>
    <mergeCell ref="A187:G187"/>
    <mergeCell ref="A170:G170"/>
    <mergeCell ref="A152:G152"/>
    <mergeCell ref="A134:G134"/>
    <mergeCell ref="A186:E186"/>
    <mergeCell ref="A219:E219"/>
    <mergeCell ref="A151:E151"/>
    <mergeCell ref="A203:E203"/>
    <mergeCell ref="A169:E169"/>
    <mergeCell ref="A116:G116"/>
    <mergeCell ref="A133:E133"/>
    <mergeCell ref="G4:G6"/>
    <mergeCell ref="A7:G7"/>
    <mergeCell ref="A82:G82"/>
    <mergeCell ref="A63:E63"/>
    <mergeCell ref="A100:G100"/>
    <mergeCell ref="A115:E115"/>
    <mergeCell ref="B45:E45"/>
    <mergeCell ref="A1:G1"/>
    <mergeCell ref="F4:F6"/>
    <mergeCell ref="A2:E2"/>
    <mergeCell ref="D4:D6"/>
    <mergeCell ref="E4:E6"/>
    <mergeCell ref="A29:E29"/>
    <mergeCell ref="A81:E81"/>
    <mergeCell ref="A46:G46"/>
    <mergeCell ref="A30:G30"/>
    <mergeCell ref="C4:C6"/>
    <mergeCell ref="A99:E99"/>
    <mergeCell ref="A64:G64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PageLayoutView="0" workbookViewId="0" topLeftCell="A1">
      <selection activeCell="S10" sqref="S10"/>
    </sheetView>
  </sheetViews>
  <sheetFormatPr defaultColWidth="9.00390625" defaultRowHeight="12.75"/>
  <cols>
    <col min="2" max="2" width="46.50390625" style="0" customWidth="1"/>
    <col min="3" max="3" width="16.375" style="0" customWidth="1"/>
    <col min="4" max="4" width="13.125" style="0" customWidth="1"/>
    <col min="6" max="6" width="13.75390625" style="0" customWidth="1"/>
    <col min="7" max="7" width="11.50390625" style="0" customWidth="1"/>
    <col min="9" max="9" width="13.75390625" style="0" hidden="1" customWidth="1"/>
    <col min="10" max="10" width="13.00390625" style="0" hidden="1" customWidth="1"/>
    <col min="11" max="11" width="13.50390625" style="0" customWidth="1"/>
    <col min="12" max="12" width="13.375" style="0" hidden="1" customWidth="1"/>
    <col min="13" max="13" width="12.25390625" style="0" hidden="1" customWidth="1"/>
    <col min="14" max="14" width="13.00390625" style="0" customWidth="1"/>
  </cols>
  <sheetData>
    <row r="1" spans="1:15" ht="15">
      <c r="A1" s="52" t="s">
        <v>68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3.5" thickBot="1">
      <c r="A2" s="53"/>
      <c r="B2" s="54"/>
      <c r="C2" s="55"/>
      <c r="D2" s="56"/>
      <c r="E2" s="57"/>
      <c r="F2" s="58"/>
      <c r="G2" s="58"/>
      <c r="H2" s="59"/>
      <c r="I2" s="59"/>
      <c r="J2" s="59"/>
      <c r="K2" s="60"/>
      <c r="L2" s="59"/>
      <c r="M2" s="60"/>
      <c r="N2" s="61"/>
      <c r="O2" s="60"/>
    </row>
    <row r="3" spans="1:15" ht="13.5">
      <c r="A3" s="62" t="s">
        <v>69</v>
      </c>
      <c r="B3" s="63" t="s">
        <v>70</v>
      </c>
      <c r="C3" s="64" t="s">
        <v>71</v>
      </c>
      <c r="D3" s="64"/>
      <c r="E3" s="64"/>
      <c r="F3" s="65" t="s">
        <v>72</v>
      </c>
      <c r="G3" s="65"/>
      <c r="H3" s="65"/>
      <c r="I3" s="66" t="s">
        <v>73</v>
      </c>
      <c r="J3" s="67"/>
      <c r="K3" s="67"/>
      <c r="L3" s="67"/>
      <c r="M3" s="67"/>
      <c r="N3" s="67"/>
      <c r="O3" s="68"/>
    </row>
    <row r="4" spans="1:15" ht="12.75">
      <c r="A4" s="69"/>
      <c r="B4" s="70"/>
      <c r="C4" s="71" t="s">
        <v>74</v>
      </c>
      <c r="D4" s="71" t="s">
        <v>75</v>
      </c>
      <c r="E4" s="72" t="s">
        <v>76</v>
      </c>
      <c r="F4" s="71" t="s">
        <v>74</v>
      </c>
      <c r="G4" s="71" t="s">
        <v>75</v>
      </c>
      <c r="H4" s="72" t="s">
        <v>76</v>
      </c>
      <c r="I4" s="73" t="s">
        <v>77</v>
      </c>
      <c r="J4" s="73" t="s">
        <v>78</v>
      </c>
      <c r="K4" s="74" t="s">
        <v>74</v>
      </c>
      <c r="L4" s="73" t="s">
        <v>79</v>
      </c>
      <c r="M4" s="73" t="s">
        <v>78</v>
      </c>
      <c r="N4" s="75" t="s">
        <v>80</v>
      </c>
      <c r="O4" s="76" t="s">
        <v>76</v>
      </c>
    </row>
    <row r="5" spans="1:15" ht="28.5" customHeight="1">
      <c r="A5" s="69"/>
      <c r="B5" s="70"/>
      <c r="C5" s="77"/>
      <c r="D5" s="71"/>
      <c r="E5" s="78"/>
      <c r="F5" s="77"/>
      <c r="G5" s="71"/>
      <c r="H5" s="79"/>
      <c r="I5" s="73"/>
      <c r="J5" s="73"/>
      <c r="K5" s="80"/>
      <c r="L5" s="73"/>
      <c r="M5" s="73"/>
      <c r="N5" s="75"/>
      <c r="O5" s="81"/>
    </row>
    <row r="6" spans="1:15" ht="12.75">
      <c r="A6" s="69"/>
      <c r="B6" s="82" t="s">
        <v>81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2.75">
      <c r="A7" s="69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3" customHeight="1">
      <c r="A8" s="69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3.5" hidden="1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5"/>
      <c r="M9" s="84"/>
      <c r="N9" s="84"/>
      <c r="O9" s="86"/>
    </row>
    <row r="10" spans="1:15" ht="13.5" customHeight="1">
      <c r="A10" s="87" t="s">
        <v>82</v>
      </c>
      <c r="B10" s="88" t="s">
        <v>83</v>
      </c>
      <c r="C10" s="89">
        <f>SUM(C11:C18)</f>
        <v>496732.80000000005</v>
      </c>
      <c r="D10" s="89">
        <f>SUM(D11:D18)</f>
        <v>290150.2</v>
      </c>
      <c r="E10" s="89">
        <f>D10/C10*100</f>
        <v>58.411725579627515</v>
      </c>
      <c r="F10" s="89">
        <f>F11+F12+F13+F14+F15+F17+F18+F16</f>
        <v>231050.9</v>
      </c>
      <c r="G10" s="89">
        <f>SUM(G11:G18)</f>
        <v>185461.8</v>
      </c>
      <c r="H10" s="90">
        <f>G10/F10*100</f>
        <v>80.26880657032714</v>
      </c>
      <c r="I10" s="89">
        <f aca="true" t="shared" si="0" ref="I10:N10">SUM(I11:I18)</f>
        <v>727783.7</v>
      </c>
      <c r="J10" s="89">
        <f>SUM(J11:J18)</f>
        <v>9057.2</v>
      </c>
      <c r="K10" s="89">
        <f>SUM(K11:K18)</f>
        <v>718726.5</v>
      </c>
      <c r="L10" s="89">
        <f t="shared" si="0"/>
        <v>475612</v>
      </c>
      <c r="M10" s="89">
        <f t="shared" si="0"/>
        <v>6785.9</v>
      </c>
      <c r="N10" s="89">
        <f t="shared" si="0"/>
        <v>468826.1</v>
      </c>
      <c r="O10" s="91">
        <f>N10/K10*100</f>
        <v>65.2301118714838</v>
      </c>
    </row>
    <row r="11" spans="1:15" ht="12.75" customHeight="1">
      <c r="A11" s="92" t="s">
        <v>84</v>
      </c>
      <c r="B11" s="93" t="s">
        <v>85</v>
      </c>
      <c r="C11" s="94">
        <v>4882.3</v>
      </c>
      <c r="D11" s="94">
        <v>4381.7</v>
      </c>
      <c r="E11" s="95">
        <f>D11/C11*100</f>
        <v>89.74663580689428</v>
      </c>
      <c r="F11" s="96">
        <v>48092.9</v>
      </c>
      <c r="G11" s="96">
        <v>40442.8</v>
      </c>
      <c r="H11" s="97">
        <f>G11/F11*100</f>
        <v>84.09307818825648</v>
      </c>
      <c r="I11" s="98">
        <f>C11+F11</f>
        <v>52975.200000000004</v>
      </c>
      <c r="J11" s="99"/>
      <c r="K11" s="100">
        <f>I11-J11</f>
        <v>52975.200000000004</v>
      </c>
      <c r="L11" s="98">
        <f>D11+G11</f>
        <v>44824.5</v>
      </c>
      <c r="M11" s="99"/>
      <c r="N11" s="100">
        <f>L11-M11</f>
        <v>44824.5</v>
      </c>
      <c r="O11" s="101">
        <f aca="true" t="shared" si="1" ref="O11:O123">N11/K11*100</f>
        <v>84.61412132469532</v>
      </c>
    </row>
    <row r="12" spans="1:15" ht="34.5" customHeight="1">
      <c r="A12" s="92" t="s">
        <v>86</v>
      </c>
      <c r="B12" s="93" t="s">
        <v>87</v>
      </c>
      <c r="C12" s="94">
        <v>10818.2</v>
      </c>
      <c r="D12" s="94">
        <v>8940.9</v>
      </c>
      <c r="E12" s="95">
        <f aca="true" t="shared" si="2" ref="E12:E20">D12/C12*100</f>
        <v>82.64683588767076</v>
      </c>
      <c r="F12" s="96">
        <v>0</v>
      </c>
      <c r="G12" s="96"/>
      <c r="H12" s="97">
        <v>0</v>
      </c>
      <c r="I12" s="98">
        <f aca="true" t="shared" si="3" ref="I12:I18">C12+F12</f>
        <v>10818.2</v>
      </c>
      <c r="J12" s="99"/>
      <c r="K12" s="100">
        <f aca="true" t="shared" si="4" ref="K12:K18">I12-J12</f>
        <v>10818.2</v>
      </c>
      <c r="L12" s="98">
        <f aca="true" t="shared" si="5" ref="L12:L91">D12+G12</f>
        <v>8940.9</v>
      </c>
      <c r="M12" s="99"/>
      <c r="N12" s="100">
        <f aca="true" t="shared" si="6" ref="N12:N91">L12-M12</f>
        <v>8940.9</v>
      </c>
      <c r="O12" s="101">
        <f t="shared" si="1"/>
        <v>82.64683588767076</v>
      </c>
    </row>
    <row r="13" spans="1:15" ht="27" customHeight="1">
      <c r="A13" s="92" t="s">
        <v>88</v>
      </c>
      <c r="B13" s="93" t="s">
        <v>89</v>
      </c>
      <c r="C13" s="94">
        <v>171080.5</v>
      </c>
      <c r="D13" s="94">
        <v>147457.5</v>
      </c>
      <c r="E13" s="95">
        <f t="shared" si="2"/>
        <v>86.19188043055755</v>
      </c>
      <c r="F13" s="96">
        <v>138350.3</v>
      </c>
      <c r="G13" s="96">
        <v>111882.2</v>
      </c>
      <c r="H13" s="97">
        <f>G13/F13*100</f>
        <v>80.86878019057421</v>
      </c>
      <c r="I13" s="98">
        <f t="shared" si="3"/>
        <v>309430.8</v>
      </c>
      <c r="J13" s="99">
        <v>6855.4</v>
      </c>
      <c r="K13" s="100">
        <f t="shared" si="4"/>
        <v>302575.39999999997</v>
      </c>
      <c r="L13" s="98">
        <f>D13+G13</f>
        <v>259339.7</v>
      </c>
      <c r="M13" s="99">
        <v>5904.7</v>
      </c>
      <c r="N13" s="100">
        <f>L13-M13</f>
        <v>253435</v>
      </c>
      <c r="O13" s="101">
        <f t="shared" si="1"/>
        <v>83.75928776761099</v>
      </c>
    </row>
    <row r="14" spans="1:15" ht="18" customHeight="1">
      <c r="A14" s="92" t="s">
        <v>90</v>
      </c>
      <c r="B14" s="93" t="s">
        <v>91</v>
      </c>
      <c r="C14" s="94">
        <v>6.1</v>
      </c>
      <c r="D14" s="94">
        <v>6.1</v>
      </c>
      <c r="E14" s="95">
        <f t="shared" si="2"/>
        <v>100</v>
      </c>
      <c r="F14" s="96">
        <v>0</v>
      </c>
      <c r="G14" s="96"/>
      <c r="H14" s="97">
        <v>0</v>
      </c>
      <c r="I14" s="98">
        <f t="shared" si="3"/>
        <v>6.1</v>
      </c>
      <c r="J14" s="99"/>
      <c r="K14" s="100">
        <f t="shared" si="4"/>
        <v>6.1</v>
      </c>
      <c r="L14" s="98">
        <f>D14+G14</f>
        <v>6.1</v>
      </c>
      <c r="M14" s="99"/>
      <c r="N14" s="100">
        <f>L14-M14</f>
        <v>6.1</v>
      </c>
      <c r="O14" s="101">
        <f t="shared" si="1"/>
        <v>100</v>
      </c>
    </row>
    <row r="15" spans="1:15" ht="12.75" customHeight="1">
      <c r="A15" s="92" t="s">
        <v>92</v>
      </c>
      <c r="B15" s="93" t="s">
        <v>93</v>
      </c>
      <c r="C15" s="94">
        <v>39374.9</v>
      </c>
      <c r="D15" s="94">
        <v>32579.6</v>
      </c>
      <c r="E15" s="95">
        <f t="shared" si="2"/>
        <v>82.74205140838453</v>
      </c>
      <c r="F15" s="96">
        <v>0</v>
      </c>
      <c r="G15" s="96"/>
      <c r="H15" s="97">
        <v>0</v>
      </c>
      <c r="I15" s="98">
        <f t="shared" si="3"/>
        <v>39374.9</v>
      </c>
      <c r="J15" s="99"/>
      <c r="K15" s="100">
        <f t="shared" si="4"/>
        <v>39374.9</v>
      </c>
      <c r="L15" s="98">
        <f>D15+G15</f>
        <v>32579.6</v>
      </c>
      <c r="M15" s="99"/>
      <c r="N15" s="100">
        <f t="shared" si="6"/>
        <v>32579.6</v>
      </c>
      <c r="O15" s="101">
        <f t="shared" si="1"/>
        <v>82.74205140838453</v>
      </c>
    </row>
    <row r="16" spans="1:15" ht="110.25" hidden="1">
      <c r="A16" s="92" t="s">
        <v>94</v>
      </c>
      <c r="B16" s="93" t="s">
        <v>95</v>
      </c>
      <c r="C16" s="94"/>
      <c r="D16" s="94"/>
      <c r="E16" s="95"/>
      <c r="F16" s="96"/>
      <c r="G16" s="96"/>
      <c r="H16" s="97" t="e">
        <f>G16/F16*100</f>
        <v>#DIV/0!</v>
      </c>
      <c r="I16" s="98">
        <f t="shared" si="3"/>
        <v>0</v>
      </c>
      <c r="J16" s="99"/>
      <c r="K16" s="100">
        <f t="shared" si="4"/>
        <v>0</v>
      </c>
      <c r="L16" s="98">
        <f t="shared" si="5"/>
        <v>0</v>
      </c>
      <c r="M16" s="99"/>
      <c r="N16" s="100">
        <f t="shared" si="6"/>
        <v>0</v>
      </c>
      <c r="O16" s="101" t="e">
        <f t="shared" si="1"/>
        <v>#DIV/0!</v>
      </c>
    </row>
    <row r="17" spans="1:15" ht="13.5">
      <c r="A17" s="83" t="s">
        <v>96</v>
      </c>
      <c r="B17" s="93" t="s">
        <v>97</v>
      </c>
      <c r="C17" s="94">
        <v>14235.1</v>
      </c>
      <c r="D17" s="94">
        <v>0</v>
      </c>
      <c r="E17" s="95">
        <f t="shared" si="2"/>
        <v>0</v>
      </c>
      <c r="F17" s="96">
        <v>720.7</v>
      </c>
      <c r="G17" s="96"/>
      <c r="H17" s="97">
        <f>G17/F17*100</f>
        <v>0</v>
      </c>
      <c r="I17" s="98">
        <f t="shared" si="3"/>
        <v>14955.800000000001</v>
      </c>
      <c r="J17" s="99"/>
      <c r="K17" s="100">
        <f t="shared" si="4"/>
        <v>14955.800000000001</v>
      </c>
      <c r="L17" s="98">
        <f t="shared" si="5"/>
        <v>0</v>
      </c>
      <c r="M17" s="99"/>
      <c r="N17" s="100">
        <f t="shared" si="6"/>
        <v>0</v>
      </c>
      <c r="O17" s="101">
        <f t="shared" si="1"/>
        <v>0</v>
      </c>
    </row>
    <row r="18" spans="1:15" ht="12.75" customHeight="1">
      <c r="A18" s="92" t="s">
        <v>98</v>
      </c>
      <c r="B18" s="93" t="s">
        <v>99</v>
      </c>
      <c r="C18" s="94">
        <v>256335.7</v>
      </c>
      <c r="D18" s="94">
        <v>96784.4</v>
      </c>
      <c r="E18" s="95">
        <f t="shared" si="2"/>
        <v>37.75689457223477</v>
      </c>
      <c r="F18" s="96">
        <v>43887</v>
      </c>
      <c r="G18" s="96">
        <v>33136.8</v>
      </c>
      <c r="H18" s="97">
        <f>G18/F18*100</f>
        <v>75.50481919475016</v>
      </c>
      <c r="I18" s="98">
        <f t="shared" si="3"/>
        <v>300222.7</v>
      </c>
      <c r="J18" s="99">
        <v>2201.8</v>
      </c>
      <c r="K18" s="100">
        <f t="shared" si="4"/>
        <v>298020.9</v>
      </c>
      <c r="L18" s="98">
        <f>D18+G18</f>
        <v>129921.2</v>
      </c>
      <c r="M18" s="102">
        <v>881.2</v>
      </c>
      <c r="N18" s="100">
        <f t="shared" si="6"/>
        <v>129040</v>
      </c>
      <c r="O18" s="101">
        <f t="shared" si="1"/>
        <v>43.298976682507835</v>
      </c>
    </row>
    <row r="19" spans="1:15" ht="11.25" customHeight="1">
      <c r="A19" s="87" t="s">
        <v>100</v>
      </c>
      <c r="B19" s="88" t="s">
        <v>101</v>
      </c>
      <c r="C19" s="89">
        <f aca="true" t="shared" si="7" ref="C19:N19">C20</f>
        <v>4976.7</v>
      </c>
      <c r="D19" s="89">
        <f t="shared" si="7"/>
        <v>3429.8</v>
      </c>
      <c r="E19" s="89">
        <f t="shared" si="7"/>
        <v>68.91715393734805</v>
      </c>
      <c r="F19" s="89">
        <f t="shared" si="7"/>
        <v>4622.6</v>
      </c>
      <c r="G19" s="89">
        <f t="shared" si="7"/>
        <v>3354.5</v>
      </c>
      <c r="H19" s="103">
        <f t="shared" si="7"/>
        <v>72.56738631938735</v>
      </c>
      <c r="I19" s="89">
        <f>I20</f>
        <v>9599.3</v>
      </c>
      <c r="J19" s="89">
        <f>J20</f>
        <v>4622.6</v>
      </c>
      <c r="K19" s="89">
        <f>K20</f>
        <v>4976.699999999999</v>
      </c>
      <c r="L19" s="89">
        <f t="shared" si="7"/>
        <v>6784.3</v>
      </c>
      <c r="M19" s="89">
        <f>M20</f>
        <v>3429.8</v>
      </c>
      <c r="N19" s="89">
        <f t="shared" si="7"/>
        <v>3354.5</v>
      </c>
      <c r="O19" s="104">
        <f t="shared" si="1"/>
        <v>67.40410312054173</v>
      </c>
    </row>
    <row r="20" spans="1:15" ht="15" customHeight="1">
      <c r="A20" s="105" t="s">
        <v>102</v>
      </c>
      <c r="B20" s="93" t="s">
        <v>103</v>
      </c>
      <c r="C20" s="94">
        <v>4976.7</v>
      </c>
      <c r="D20" s="94">
        <v>3429.8</v>
      </c>
      <c r="E20" s="95">
        <f t="shared" si="2"/>
        <v>68.91715393734805</v>
      </c>
      <c r="F20" s="96">
        <v>4622.6</v>
      </c>
      <c r="G20" s="96">
        <v>3354.5</v>
      </c>
      <c r="H20" s="97">
        <f aca="true" t="shared" si="8" ref="H20:H28">G20/F20*100</f>
        <v>72.56738631938735</v>
      </c>
      <c r="I20" s="98">
        <f aca="true" t="shared" si="9" ref="I20:I91">C20+F20</f>
        <v>9599.3</v>
      </c>
      <c r="J20" s="99">
        <v>4622.6</v>
      </c>
      <c r="K20" s="100">
        <f>I20-J20</f>
        <v>4976.699999999999</v>
      </c>
      <c r="L20" s="98">
        <f>D20+G20</f>
        <v>6784.3</v>
      </c>
      <c r="M20" s="99">
        <v>3429.8</v>
      </c>
      <c r="N20" s="100">
        <f t="shared" si="6"/>
        <v>3354.5</v>
      </c>
      <c r="O20" s="101">
        <f t="shared" si="1"/>
        <v>67.40410312054173</v>
      </c>
    </row>
    <row r="21" spans="1:15" ht="30" customHeight="1">
      <c r="A21" s="87" t="s">
        <v>104</v>
      </c>
      <c r="B21" s="106" t="s">
        <v>105</v>
      </c>
      <c r="C21" s="89">
        <f>C23+C25+C22+C24</f>
        <v>28798</v>
      </c>
      <c r="D21" s="89">
        <f>D23+D25+D22+D24</f>
        <v>11251.1</v>
      </c>
      <c r="E21" s="107">
        <f>D21/C21*100</f>
        <v>39.069032571706366</v>
      </c>
      <c r="F21" s="107">
        <f>F23+F25+F22+F24</f>
        <v>7799.1</v>
      </c>
      <c r="G21" s="107">
        <f>G23+G25+G22+G24</f>
        <v>4558</v>
      </c>
      <c r="H21" s="107">
        <f t="shared" si="8"/>
        <v>58.442640817530226</v>
      </c>
      <c r="I21" s="107">
        <f>SUM(I22:I25)</f>
        <v>36597.100000000006</v>
      </c>
      <c r="J21" s="107">
        <f>SUM(J22:J25)</f>
        <v>4540.1</v>
      </c>
      <c r="K21" s="107">
        <f>SUM(K22:K25)</f>
        <v>32057.000000000004</v>
      </c>
      <c r="L21" s="107">
        <f>SUM(L22:L25)</f>
        <v>15809.1</v>
      </c>
      <c r="M21" s="107">
        <f>SUM(M22:M25)</f>
        <v>2685.6</v>
      </c>
      <c r="N21" s="107">
        <f>SUM(N22:N25)</f>
        <v>13123.5</v>
      </c>
      <c r="O21" s="108">
        <f>N21/K21*100</f>
        <v>40.93801665782824</v>
      </c>
    </row>
    <row r="22" spans="1:15" ht="13.5">
      <c r="A22" s="83" t="s">
        <v>106</v>
      </c>
      <c r="B22" s="93" t="s">
        <v>107</v>
      </c>
      <c r="C22" s="94">
        <v>6191.8</v>
      </c>
      <c r="D22" s="94">
        <v>5365.5</v>
      </c>
      <c r="E22" s="95">
        <f aca="true" t="shared" si="10" ref="E22:E136">D22/C22*100</f>
        <v>86.65493071481637</v>
      </c>
      <c r="F22" s="96">
        <v>900.5</v>
      </c>
      <c r="G22" s="96">
        <v>575.9</v>
      </c>
      <c r="H22" s="97">
        <f t="shared" si="8"/>
        <v>63.95335924486396</v>
      </c>
      <c r="I22" s="98">
        <f>C22+F22</f>
        <v>7092.3</v>
      </c>
      <c r="J22" s="99">
        <v>900.5</v>
      </c>
      <c r="K22" s="100">
        <f>I22-J22</f>
        <v>6191.8</v>
      </c>
      <c r="L22" s="98">
        <f>D22+G22</f>
        <v>5941.4</v>
      </c>
      <c r="M22" s="99">
        <v>679.9</v>
      </c>
      <c r="N22" s="100">
        <f t="shared" si="6"/>
        <v>5261.5</v>
      </c>
      <c r="O22" s="101">
        <f>N22/K22*100</f>
        <v>84.97528989954456</v>
      </c>
    </row>
    <row r="23" spans="1:15" ht="17.25" customHeight="1">
      <c r="A23" s="105" t="s">
        <v>108</v>
      </c>
      <c r="B23" s="93" t="s">
        <v>109</v>
      </c>
      <c r="C23" s="94">
        <v>1942.2</v>
      </c>
      <c r="D23" s="94">
        <v>1065</v>
      </c>
      <c r="E23" s="95">
        <f t="shared" si="10"/>
        <v>54.834723509422304</v>
      </c>
      <c r="F23" s="96"/>
      <c r="G23" s="96"/>
      <c r="H23" s="97" t="e">
        <f t="shared" si="8"/>
        <v>#DIV/0!</v>
      </c>
      <c r="I23" s="98">
        <f>C23+F23</f>
        <v>1942.2</v>
      </c>
      <c r="J23" s="99"/>
      <c r="K23" s="100">
        <f>I23-J23</f>
        <v>1942.2</v>
      </c>
      <c r="L23" s="98">
        <f>D23+G23</f>
        <v>1065</v>
      </c>
      <c r="M23" s="99"/>
      <c r="N23" s="100">
        <f t="shared" si="6"/>
        <v>1065</v>
      </c>
      <c r="O23" s="101">
        <f>N23/K23*100</f>
        <v>54.834723509422304</v>
      </c>
    </row>
    <row r="24" spans="1:15" ht="18" customHeight="1">
      <c r="A24" s="105" t="s">
        <v>110</v>
      </c>
      <c r="B24" s="93" t="s">
        <v>111</v>
      </c>
      <c r="C24" s="94">
        <v>20362.7</v>
      </c>
      <c r="D24" s="94">
        <v>4612.6</v>
      </c>
      <c r="E24" s="95">
        <f t="shared" si="10"/>
        <v>22.652202311088413</v>
      </c>
      <c r="F24" s="96">
        <v>6564.6</v>
      </c>
      <c r="G24" s="96">
        <v>3796.5</v>
      </c>
      <c r="H24" s="97">
        <f t="shared" si="8"/>
        <v>57.832922036376935</v>
      </c>
      <c r="I24" s="98">
        <f>C24+F24</f>
        <v>26927.300000000003</v>
      </c>
      <c r="J24" s="99">
        <v>3405.8</v>
      </c>
      <c r="K24" s="100">
        <f>I24-J24</f>
        <v>23521.500000000004</v>
      </c>
      <c r="L24" s="98">
        <f>D24+G24</f>
        <v>8409.1</v>
      </c>
      <c r="M24" s="99">
        <v>1865.1</v>
      </c>
      <c r="N24" s="100">
        <f t="shared" si="6"/>
        <v>6544</v>
      </c>
      <c r="O24" s="101">
        <f>N24/K24*100</f>
        <v>27.82135493059541</v>
      </c>
    </row>
    <row r="25" spans="1:15" ht="42.75" customHeight="1">
      <c r="A25" s="83" t="s">
        <v>112</v>
      </c>
      <c r="B25" s="93" t="s">
        <v>113</v>
      </c>
      <c r="C25" s="94">
        <v>301.3</v>
      </c>
      <c r="D25" s="94">
        <v>208</v>
      </c>
      <c r="E25" s="95">
        <f t="shared" si="10"/>
        <v>69.0341851974776</v>
      </c>
      <c r="F25" s="96">
        <v>334</v>
      </c>
      <c r="G25" s="96">
        <v>185.6</v>
      </c>
      <c r="H25" s="97">
        <f t="shared" si="8"/>
        <v>55.568862275449106</v>
      </c>
      <c r="I25" s="98">
        <f>C25+F25</f>
        <v>635.3</v>
      </c>
      <c r="J25" s="99">
        <v>233.8</v>
      </c>
      <c r="K25" s="100">
        <f>I25-J25</f>
        <v>401.49999999999994</v>
      </c>
      <c r="L25" s="98">
        <f>D25+G25</f>
        <v>393.6</v>
      </c>
      <c r="M25" s="99">
        <v>140.6</v>
      </c>
      <c r="N25" s="100">
        <f t="shared" si="6"/>
        <v>253.00000000000003</v>
      </c>
      <c r="O25" s="101">
        <f>N25/K25*100</f>
        <v>63.01369863013701</v>
      </c>
    </row>
    <row r="26" spans="1:15" ht="18" customHeight="1">
      <c r="A26" s="87" t="s">
        <v>114</v>
      </c>
      <c r="B26" s="88" t="s">
        <v>115</v>
      </c>
      <c r="C26" s="89">
        <f>SUM(C27:C58)</f>
        <v>202240.1</v>
      </c>
      <c r="D26" s="89">
        <f>SUM(D27:D58)</f>
        <v>166757.6</v>
      </c>
      <c r="E26" s="89">
        <f>D26/C26*100</f>
        <v>82.4552598619166</v>
      </c>
      <c r="F26" s="89">
        <f>SUM(F27:F58)</f>
        <v>158813.30000000002</v>
      </c>
      <c r="G26" s="89">
        <f>SUM(G27:G58)</f>
        <v>115489.20000000001</v>
      </c>
      <c r="H26" s="90">
        <f t="shared" si="8"/>
        <v>72.72010593571193</v>
      </c>
      <c r="I26" s="89">
        <f aca="true" t="shared" si="11" ref="I26:N26">SUM(I27:I58)</f>
        <v>361053.39999999997</v>
      </c>
      <c r="J26" s="89">
        <f t="shared" si="11"/>
        <v>63554.799999999996</v>
      </c>
      <c r="K26" s="89">
        <f>SUM(K27:K58)</f>
        <v>297498.6</v>
      </c>
      <c r="L26" s="89">
        <f t="shared" si="11"/>
        <v>282246.8</v>
      </c>
      <c r="M26" s="89">
        <f t="shared" si="11"/>
        <v>52192.1</v>
      </c>
      <c r="N26" s="89">
        <f t="shared" si="11"/>
        <v>230054.70000000007</v>
      </c>
      <c r="O26" s="91">
        <f t="shared" si="1"/>
        <v>77.32967482872192</v>
      </c>
    </row>
    <row r="27" spans="1:15" ht="47.25" customHeight="1">
      <c r="A27" s="109" t="s">
        <v>116</v>
      </c>
      <c r="B27" s="110" t="s">
        <v>117</v>
      </c>
      <c r="C27" s="94">
        <v>41716.8</v>
      </c>
      <c r="D27" s="94">
        <v>33577.4</v>
      </c>
      <c r="E27" s="95">
        <f t="shared" si="10"/>
        <v>80.48891573658574</v>
      </c>
      <c r="F27" s="94">
        <v>27277.6</v>
      </c>
      <c r="G27" s="96">
        <v>21929.5</v>
      </c>
      <c r="H27" s="97">
        <f t="shared" si="8"/>
        <v>80.39380297386867</v>
      </c>
      <c r="I27" s="98">
        <f t="shared" si="9"/>
        <v>68994.4</v>
      </c>
      <c r="J27" s="99">
        <v>27277.6</v>
      </c>
      <c r="K27" s="100">
        <f>I27-J27</f>
        <v>41716.799999999996</v>
      </c>
      <c r="L27" s="98">
        <f>D27+G27</f>
        <v>55506.9</v>
      </c>
      <c r="M27" s="99">
        <v>23761.3</v>
      </c>
      <c r="N27" s="100">
        <f>L27-M27</f>
        <v>31745.600000000002</v>
      </c>
      <c r="O27" s="101">
        <f t="shared" si="1"/>
        <v>76.09787903194876</v>
      </c>
    </row>
    <row r="28" spans="1:15" ht="18.75" customHeight="1">
      <c r="A28" s="92" t="s">
        <v>118</v>
      </c>
      <c r="B28" s="93" t="s">
        <v>119</v>
      </c>
      <c r="C28" s="94">
        <v>52984</v>
      </c>
      <c r="D28" s="94">
        <v>42828.4</v>
      </c>
      <c r="E28" s="95">
        <f t="shared" si="10"/>
        <v>80.83270421259249</v>
      </c>
      <c r="F28" s="96">
        <v>2435.7</v>
      </c>
      <c r="G28" s="96">
        <v>1998</v>
      </c>
      <c r="H28" s="97">
        <f t="shared" si="8"/>
        <v>82.02980662643184</v>
      </c>
      <c r="I28" s="98">
        <f t="shared" si="9"/>
        <v>55419.7</v>
      </c>
      <c r="J28" s="99">
        <v>2412.3</v>
      </c>
      <c r="K28" s="100">
        <f aca="true" t="shared" si="12" ref="K28:K60">I28-J28</f>
        <v>53007.399999999994</v>
      </c>
      <c r="L28" s="98">
        <f t="shared" si="5"/>
        <v>44826.4</v>
      </c>
      <c r="M28" s="99">
        <v>1974.4</v>
      </c>
      <c r="N28" s="100">
        <f t="shared" si="6"/>
        <v>42852</v>
      </c>
      <c r="O28" s="101">
        <f t="shared" si="1"/>
        <v>80.8415428789188</v>
      </c>
    </row>
    <row r="29" spans="1:15" ht="15" customHeight="1">
      <c r="A29" s="92" t="s">
        <v>120</v>
      </c>
      <c r="B29" s="93" t="s">
        <v>121</v>
      </c>
      <c r="C29" s="94">
        <v>6000</v>
      </c>
      <c r="D29" s="94">
        <v>3295.1</v>
      </c>
      <c r="E29" s="95">
        <f t="shared" si="10"/>
        <v>54.91833333333334</v>
      </c>
      <c r="F29" s="96"/>
      <c r="G29" s="96">
        <v>0</v>
      </c>
      <c r="H29" s="97">
        <v>0</v>
      </c>
      <c r="I29" s="98">
        <f t="shared" si="9"/>
        <v>6000</v>
      </c>
      <c r="J29" s="99"/>
      <c r="K29" s="100">
        <f t="shared" si="12"/>
        <v>6000</v>
      </c>
      <c r="L29" s="98">
        <f t="shared" si="5"/>
        <v>3295.1</v>
      </c>
      <c r="M29" s="99"/>
      <c r="N29" s="100">
        <f t="shared" si="6"/>
        <v>3295.1</v>
      </c>
      <c r="O29" s="101">
        <f t="shared" si="1"/>
        <v>54.91833333333334</v>
      </c>
    </row>
    <row r="30" spans="1:15" ht="29.25" customHeight="1">
      <c r="A30" s="92" t="s">
        <v>120</v>
      </c>
      <c r="B30" s="93" t="s">
        <v>122</v>
      </c>
      <c r="C30" s="94">
        <v>20812.5</v>
      </c>
      <c r="D30" s="94">
        <v>17694.4</v>
      </c>
      <c r="E30" s="95">
        <f t="shared" si="10"/>
        <v>85.01813813813814</v>
      </c>
      <c r="F30" s="96">
        <v>21695.5</v>
      </c>
      <c r="G30" s="96">
        <v>16583.8</v>
      </c>
      <c r="H30" s="97">
        <f>G30/F30*100</f>
        <v>76.43889285796594</v>
      </c>
      <c r="I30" s="98">
        <f t="shared" si="9"/>
        <v>42508</v>
      </c>
      <c r="J30" s="99">
        <v>3161.5</v>
      </c>
      <c r="K30" s="100">
        <f t="shared" si="12"/>
        <v>39346.5</v>
      </c>
      <c r="L30" s="98">
        <f t="shared" si="5"/>
        <v>34278.2</v>
      </c>
      <c r="M30" s="99">
        <v>2371.2</v>
      </c>
      <c r="N30" s="100">
        <f t="shared" si="6"/>
        <v>31906.999999999996</v>
      </c>
      <c r="O30" s="101">
        <f t="shared" si="1"/>
        <v>81.09234620614285</v>
      </c>
    </row>
    <row r="31" spans="1:15" ht="18" customHeight="1">
      <c r="A31" s="92" t="s">
        <v>120</v>
      </c>
      <c r="B31" s="93" t="s">
        <v>123</v>
      </c>
      <c r="C31" s="94">
        <v>31964</v>
      </c>
      <c r="D31" s="94">
        <v>31964</v>
      </c>
      <c r="E31" s="95">
        <f t="shared" si="10"/>
        <v>100</v>
      </c>
      <c r="F31" s="96">
        <v>0</v>
      </c>
      <c r="G31" s="96"/>
      <c r="H31" s="97">
        <v>0</v>
      </c>
      <c r="I31" s="98">
        <f t="shared" si="9"/>
        <v>31964</v>
      </c>
      <c r="J31" s="99"/>
      <c r="K31" s="100">
        <f t="shared" si="12"/>
        <v>31964</v>
      </c>
      <c r="L31" s="98">
        <f t="shared" si="5"/>
        <v>31964</v>
      </c>
      <c r="M31" s="99"/>
      <c r="N31" s="100">
        <f t="shared" si="6"/>
        <v>31964</v>
      </c>
      <c r="O31" s="101">
        <f t="shared" si="1"/>
        <v>100</v>
      </c>
    </row>
    <row r="32" spans="1:15" ht="42.75" customHeight="1" hidden="1">
      <c r="A32" s="92" t="s">
        <v>124</v>
      </c>
      <c r="B32" s="111" t="s">
        <v>125</v>
      </c>
      <c r="C32" s="94"/>
      <c r="D32" s="94"/>
      <c r="E32" s="95"/>
      <c r="F32" s="96">
        <v>0</v>
      </c>
      <c r="G32" s="96"/>
      <c r="H32" s="97"/>
      <c r="I32" s="98">
        <f t="shared" si="9"/>
        <v>0</v>
      </c>
      <c r="J32" s="99"/>
      <c r="K32" s="100">
        <f t="shared" si="12"/>
        <v>0</v>
      </c>
      <c r="L32" s="98">
        <f t="shared" si="5"/>
        <v>0</v>
      </c>
      <c r="M32" s="99"/>
      <c r="N32" s="100">
        <f t="shared" si="6"/>
        <v>0</v>
      </c>
      <c r="O32" s="101"/>
    </row>
    <row r="33" spans="1:15" ht="54.75" customHeight="1" hidden="1">
      <c r="A33" s="83" t="s">
        <v>124</v>
      </c>
      <c r="B33" s="111" t="s">
        <v>126</v>
      </c>
      <c r="C33" s="94"/>
      <c r="D33" s="94"/>
      <c r="E33" s="95"/>
      <c r="F33" s="96">
        <v>0</v>
      </c>
      <c r="G33" s="96"/>
      <c r="H33" s="97"/>
      <c r="I33" s="98">
        <f t="shared" si="9"/>
        <v>0</v>
      </c>
      <c r="J33" s="99"/>
      <c r="K33" s="100">
        <f t="shared" si="12"/>
        <v>0</v>
      </c>
      <c r="L33" s="98">
        <f t="shared" si="5"/>
        <v>0</v>
      </c>
      <c r="M33" s="99"/>
      <c r="N33" s="100">
        <f t="shared" si="6"/>
        <v>0</v>
      </c>
      <c r="O33" s="101"/>
    </row>
    <row r="34" spans="1:15" ht="29.25" customHeight="1" hidden="1">
      <c r="A34" s="83" t="s">
        <v>124</v>
      </c>
      <c r="B34" s="93" t="s">
        <v>127</v>
      </c>
      <c r="C34" s="94"/>
      <c r="D34" s="94"/>
      <c r="E34" s="95" t="e">
        <f t="shared" si="10"/>
        <v>#DIV/0!</v>
      </c>
      <c r="F34" s="96">
        <v>0</v>
      </c>
      <c r="G34" s="96"/>
      <c r="H34" s="97" t="e">
        <f>G34/F34*100</f>
        <v>#DIV/0!</v>
      </c>
      <c r="I34" s="98">
        <f t="shared" si="9"/>
        <v>0</v>
      </c>
      <c r="J34" s="99"/>
      <c r="K34" s="100">
        <f t="shared" si="12"/>
        <v>0</v>
      </c>
      <c r="L34" s="98">
        <f t="shared" si="5"/>
        <v>0</v>
      </c>
      <c r="M34" s="99"/>
      <c r="N34" s="100">
        <f t="shared" si="6"/>
        <v>0</v>
      </c>
      <c r="O34" s="101" t="e">
        <f t="shared" si="1"/>
        <v>#DIV/0!</v>
      </c>
    </row>
    <row r="35" spans="1:15" ht="409.5" hidden="1">
      <c r="A35" s="83" t="s">
        <v>124</v>
      </c>
      <c r="B35" s="93" t="s">
        <v>128</v>
      </c>
      <c r="C35" s="94"/>
      <c r="D35" s="94"/>
      <c r="E35" s="95" t="e">
        <f t="shared" si="10"/>
        <v>#DIV/0!</v>
      </c>
      <c r="F35" s="96"/>
      <c r="G35" s="96"/>
      <c r="H35" s="97" t="e">
        <f>G35/F35*100</f>
        <v>#DIV/0!</v>
      </c>
      <c r="I35" s="98">
        <f t="shared" si="9"/>
        <v>0</v>
      </c>
      <c r="J35" s="99"/>
      <c r="K35" s="100">
        <f t="shared" si="12"/>
        <v>0</v>
      </c>
      <c r="L35" s="98">
        <f t="shared" si="5"/>
        <v>0</v>
      </c>
      <c r="M35" s="99"/>
      <c r="N35" s="100">
        <f t="shared" si="6"/>
        <v>0</v>
      </c>
      <c r="O35" s="101" t="e">
        <f t="shared" si="1"/>
        <v>#DIV/0!</v>
      </c>
    </row>
    <row r="36" spans="1:15" ht="54.75" hidden="1">
      <c r="A36" s="83" t="s">
        <v>124</v>
      </c>
      <c r="B36" s="93" t="s">
        <v>129</v>
      </c>
      <c r="C36" s="94"/>
      <c r="D36" s="94"/>
      <c r="E36" s="95" t="e">
        <f t="shared" si="10"/>
        <v>#DIV/0!</v>
      </c>
      <c r="F36" s="96"/>
      <c r="G36" s="96"/>
      <c r="H36" s="97" t="e">
        <f aca="true" t="shared" si="13" ref="H36:H58">G36/F36*100</f>
        <v>#DIV/0!</v>
      </c>
      <c r="I36" s="98">
        <f t="shared" si="9"/>
        <v>0</v>
      </c>
      <c r="J36" s="99"/>
      <c r="K36" s="100">
        <f t="shared" si="12"/>
        <v>0</v>
      </c>
      <c r="L36" s="98">
        <f t="shared" si="5"/>
        <v>0</v>
      </c>
      <c r="M36" s="99"/>
      <c r="N36" s="100">
        <f t="shared" si="6"/>
        <v>0</v>
      </c>
      <c r="O36" s="101" t="e">
        <f t="shared" si="1"/>
        <v>#DIV/0!</v>
      </c>
    </row>
    <row r="37" spans="1:15" ht="151.5" hidden="1">
      <c r="A37" s="83" t="s">
        <v>124</v>
      </c>
      <c r="B37" s="93" t="s">
        <v>130</v>
      </c>
      <c r="C37" s="94"/>
      <c r="D37" s="94"/>
      <c r="E37" s="95" t="e">
        <f t="shared" si="10"/>
        <v>#DIV/0!</v>
      </c>
      <c r="F37" s="96"/>
      <c r="G37" s="96"/>
      <c r="H37" s="97" t="e">
        <f t="shared" si="13"/>
        <v>#DIV/0!</v>
      </c>
      <c r="I37" s="98">
        <f t="shared" si="9"/>
        <v>0</v>
      </c>
      <c r="J37" s="99"/>
      <c r="K37" s="100">
        <f t="shared" si="12"/>
        <v>0</v>
      </c>
      <c r="L37" s="98">
        <f t="shared" si="5"/>
        <v>0</v>
      </c>
      <c r="M37" s="99"/>
      <c r="N37" s="100">
        <f t="shared" si="6"/>
        <v>0</v>
      </c>
      <c r="O37" s="101" t="e">
        <f t="shared" si="1"/>
        <v>#DIV/0!</v>
      </c>
    </row>
    <row r="38" spans="1:15" ht="69">
      <c r="A38" s="109" t="s">
        <v>124</v>
      </c>
      <c r="B38" s="93" t="s">
        <v>131</v>
      </c>
      <c r="C38" s="94">
        <v>29889.1</v>
      </c>
      <c r="D38" s="94">
        <v>23786.1</v>
      </c>
      <c r="E38" s="95">
        <f t="shared" si="10"/>
        <v>79.58118511430588</v>
      </c>
      <c r="F38" s="96">
        <v>99603.9</v>
      </c>
      <c r="G38" s="96">
        <v>69872.6</v>
      </c>
      <c r="H38" s="97">
        <f t="shared" si="13"/>
        <v>70.15046599580941</v>
      </c>
      <c r="I38" s="98">
        <f t="shared" si="9"/>
        <v>129493</v>
      </c>
      <c r="J38" s="99">
        <v>29367.6</v>
      </c>
      <c r="K38" s="100">
        <f t="shared" si="12"/>
        <v>100125.4</v>
      </c>
      <c r="L38" s="98">
        <f t="shared" si="5"/>
        <v>93658.70000000001</v>
      </c>
      <c r="M38" s="99">
        <v>23461.8</v>
      </c>
      <c r="N38" s="100">
        <f t="shared" si="6"/>
        <v>70196.90000000001</v>
      </c>
      <c r="O38" s="101">
        <f t="shared" si="1"/>
        <v>70.10898333489804</v>
      </c>
    </row>
    <row r="39" spans="1:15" ht="220.5" hidden="1">
      <c r="A39" s="109" t="s">
        <v>124</v>
      </c>
      <c r="B39" s="93" t="s">
        <v>132</v>
      </c>
      <c r="C39" s="94"/>
      <c r="D39" s="94"/>
      <c r="E39" s="95"/>
      <c r="F39" s="96"/>
      <c r="G39" s="96"/>
      <c r="H39" s="97" t="e">
        <f t="shared" si="13"/>
        <v>#DIV/0!</v>
      </c>
      <c r="I39" s="98">
        <f t="shared" si="9"/>
        <v>0</v>
      </c>
      <c r="J39" s="99"/>
      <c r="K39" s="100">
        <f t="shared" si="12"/>
        <v>0</v>
      </c>
      <c r="L39" s="98">
        <f t="shared" si="5"/>
        <v>0</v>
      </c>
      <c r="M39" s="99"/>
      <c r="N39" s="100">
        <f t="shared" si="6"/>
        <v>0</v>
      </c>
      <c r="O39" s="101" t="e">
        <f t="shared" si="1"/>
        <v>#DIV/0!</v>
      </c>
    </row>
    <row r="40" spans="1:15" ht="41.25" hidden="1">
      <c r="A40" s="83" t="s">
        <v>124</v>
      </c>
      <c r="B40" s="93" t="s">
        <v>133</v>
      </c>
      <c r="C40" s="94"/>
      <c r="D40" s="94"/>
      <c r="E40" s="95" t="e">
        <f t="shared" si="10"/>
        <v>#DIV/0!</v>
      </c>
      <c r="F40" s="96">
        <v>0</v>
      </c>
      <c r="G40" s="96"/>
      <c r="H40" s="97" t="e">
        <f t="shared" si="13"/>
        <v>#DIV/0!</v>
      </c>
      <c r="I40" s="98">
        <f t="shared" si="9"/>
        <v>0</v>
      </c>
      <c r="J40" s="99"/>
      <c r="K40" s="100">
        <f t="shared" si="12"/>
        <v>0</v>
      </c>
      <c r="L40" s="98">
        <f t="shared" si="5"/>
        <v>0</v>
      </c>
      <c r="M40" s="99"/>
      <c r="N40" s="100">
        <f t="shared" si="6"/>
        <v>0</v>
      </c>
      <c r="O40" s="101" t="e">
        <f t="shared" si="1"/>
        <v>#DIV/0!</v>
      </c>
    </row>
    <row r="41" spans="1:15" ht="27" hidden="1">
      <c r="A41" s="83" t="s">
        <v>124</v>
      </c>
      <c r="B41" s="93" t="s">
        <v>134</v>
      </c>
      <c r="C41" s="94"/>
      <c r="D41" s="94"/>
      <c r="E41" s="95"/>
      <c r="F41" s="96"/>
      <c r="G41" s="96"/>
      <c r="H41" s="97" t="e">
        <f t="shared" si="13"/>
        <v>#DIV/0!</v>
      </c>
      <c r="I41" s="98">
        <f t="shared" si="9"/>
        <v>0</v>
      </c>
      <c r="J41" s="99"/>
      <c r="K41" s="100">
        <f t="shared" si="12"/>
        <v>0</v>
      </c>
      <c r="L41" s="98">
        <f t="shared" si="5"/>
        <v>0</v>
      </c>
      <c r="M41" s="99"/>
      <c r="N41" s="100">
        <f t="shared" si="6"/>
        <v>0</v>
      </c>
      <c r="O41" s="101" t="e">
        <f t="shared" si="1"/>
        <v>#DIV/0!</v>
      </c>
    </row>
    <row r="42" spans="1:15" ht="192.75" hidden="1">
      <c r="A42" s="83" t="s">
        <v>124</v>
      </c>
      <c r="B42" s="93" t="s">
        <v>135</v>
      </c>
      <c r="C42" s="94"/>
      <c r="D42" s="94"/>
      <c r="E42" s="95"/>
      <c r="F42" s="96"/>
      <c r="G42" s="96"/>
      <c r="H42" s="97" t="e">
        <f t="shared" si="13"/>
        <v>#DIV/0!</v>
      </c>
      <c r="I42" s="98">
        <f t="shared" si="9"/>
        <v>0</v>
      </c>
      <c r="J42" s="99"/>
      <c r="K42" s="100">
        <f t="shared" si="12"/>
        <v>0</v>
      </c>
      <c r="L42" s="98">
        <f t="shared" si="5"/>
        <v>0</v>
      </c>
      <c r="M42" s="99"/>
      <c r="N42" s="100">
        <f t="shared" si="6"/>
        <v>0</v>
      </c>
      <c r="O42" s="101" t="e">
        <f t="shared" si="1"/>
        <v>#DIV/0!</v>
      </c>
    </row>
    <row r="43" spans="1:15" ht="54.75" hidden="1">
      <c r="A43" s="83" t="s">
        <v>124</v>
      </c>
      <c r="B43" s="93" t="s">
        <v>136</v>
      </c>
      <c r="C43" s="94">
        <v>0</v>
      </c>
      <c r="D43" s="94"/>
      <c r="E43" s="95"/>
      <c r="F43" s="96"/>
      <c r="G43" s="96"/>
      <c r="H43" s="97" t="e">
        <f t="shared" si="13"/>
        <v>#DIV/0!</v>
      </c>
      <c r="I43" s="98">
        <f t="shared" si="9"/>
        <v>0</v>
      </c>
      <c r="J43" s="99"/>
      <c r="K43" s="100">
        <f t="shared" si="12"/>
        <v>0</v>
      </c>
      <c r="L43" s="98">
        <f t="shared" si="5"/>
        <v>0</v>
      </c>
      <c r="M43" s="99"/>
      <c r="N43" s="100">
        <f t="shared" si="6"/>
        <v>0</v>
      </c>
      <c r="O43" s="101" t="e">
        <f t="shared" si="1"/>
        <v>#DIV/0!</v>
      </c>
    </row>
    <row r="44" spans="1:15" ht="27" hidden="1">
      <c r="A44" s="83" t="s">
        <v>124</v>
      </c>
      <c r="B44" s="93" t="s">
        <v>137</v>
      </c>
      <c r="C44" s="94"/>
      <c r="D44" s="94"/>
      <c r="E44" s="94"/>
      <c r="F44" s="96"/>
      <c r="G44" s="96"/>
      <c r="H44" s="97" t="e">
        <f t="shared" si="13"/>
        <v>#DIV/0!</v>
      </c>
      <c r="I44" s="98">
        <f t="shared" si="9"/>
        <v>0</v>
      </c>
      <c r="J44" s="99"/>
      <c r="K44" s="100">
        <f t="shared" si="12"/>
        <v>0</v>
      </c>
      <c r="L44" s="98">
        <f t="shared" si="5"/>
        <v>0</v>
      </c>
      <c r="M44" s="99"/>
      <c r="N44" s="100">
        <f t="shared" si="6"/>
        <v>0</v>
      </c>
      <c r="O44" s="101" t="e">
        <f t="shared" si="1"/>
        <v>#DIV/0!</v>
      </c>
    </row>
    <row r="45" spans="1:15" ht="41.25" hidden="1">
      <c r="A45" s="83" t="s">
        <v>124</v>
      </c>
      <c r="B45" s="93" t="s">
        <v>138</v>
      </c>
      <c r="C45" s="94"/>
      <c r="D45" s="94"/>
      <c r="E45" s="95"/>
      <c r="F45" s="96"/>
      <c r="G45" s="96"/>
      <c r="H45" s="97" t="e">
        <f t="shared" si="13"/>
        <v>#DIV/0!</v>
      </c>
      <c r="I45" s="98">
        <f t="shared" si="9"/>
        <v>0</v>
      </c>
      <c r="J45" s="99"/>
      <c r="K45" s="100">
        <f t="shared" si="12"/>
        <v>0</v>
      </c>
      <c r="L45" s="98">
        <f t="shared" si="5"/>
        <v>0</v>
      </c>
      <c r="M45" s="99"/>
      <c r="N45" s="100">
        <f t="shared" si="6"/>
        <v>0</v>
      </c>
      <c r="O45" s="101" t="e">
        <f t="shared" si="1"/>
        <v>#DIV/0!</v>
      </c>
    </row>
    <row r="46" spans="1:15" ht="13.5">
      <c r="A46" s="105" t="s">
        <v>139</v>
      </c>
      <c r="B46" s="93" t="s">
        <v>140</v>
      </c>
      <c r="C46" s="94">
        <v>4597</v>
      </c>
      <c r="D46" s="94">
        <v>2937.8</v>
      </c>
      <c r="E46" s="95">
        <f t="shared" si="10"/>
        <v>63.90689580160975</v>
      </c>
      <c r="F46" s="96">
        <v>6408.1</v>
      </c>
      <c r="G46" s="96">
        <v>4425.2</v>
      </c>
      <c r="H46" s="96">
        <f t="shared" si="13"/>
        <v>69.05635055632715</v>
      </c>
      <c r="I46" s="98">
        <f t="shared" si="9"/>
        <v>11005.1</v>
      </c>
      <c r="J46" s="99"/>
      <c r="K46" s="100">
        <f t="shared" si="12"/>
        <v>11005.1</v>
      </c>
      <c r="L46" s="98">
        <f t="shared" si="5"/>
        <v>7363</v>
      </c>
      <c r="M46" s="99"/>
      <c r="N46" s="100">
        <f t="shared" si="6"/>
        <v>7363</v>
      </c>
      <c r="O46" s="101">
        <f t="shared" si="1"/>
        <v>66.90534388601648</v>
      </c>
    </row>
    <row r="47" spans="1:15" ht="57.75" customHeight="1">
      <c r="A47" s="92" t="s">
        <v>141</v>
      </c>
      <c r="B47" s="111" t="s">
        <v>142</v>
      </c>
      <c r="C47" s="94">
        <v>3500</v>
      </c>
      <c r="D47" s="94">
        <v>2575</v>
      </c>
      <c r="E47" s="94">
        <f t="shared" si="10"/>
        <v>73.57142857142858</v>
      </c>
      <c r="F47" s="96">
        <v>1181</v>
      </c>
      <c r="G47" s="96">
        <v>468.6</v>
      </c>
      <c r="H47" s="96">
        <f t="shared" si="13"/>
        <v>39.67823878069433</v>
      </c>
      <c r="I47" s="98">
        <f t="shared" si="9"/>
        <v>4681</v>
      </c>
      <c r="J47" s="99">
        <v>1335.8</v>
      </c>
      <c r="K47" s="100">
        <f t="shared" si="12"/>
        <v>3345.2</v>
      </c>
      <c r="L47" s="98">
        <f t="shared" si="5"/>
        <v>3043.6</v>
      </c>
      <c r="M47" s="99">
        <v>623.4</v>
      </c>
      <c r="N47" s="100">
        <f t="shared" si="6"/>
        <v>2420.2</v>
      </c>
      <c r="O47" s="101">
        <f t="shared" si="1"/>
        <v>72.34843955518355</v>
      </c>
    </row>
    <row r="48" spans="1:15" ht="31.5" customHeight="1">
      <c r="A48" s="92" t="s">
        <v>141</v>
      </c>
      <c r="B48" s="111" t="s">
        <v>143</v>
      </c>
      <c r="C48" s="94">
        <v>1722.2</v>
      </c>
      <c r="D48" s="94">
        <v>154.8</v>
      </c>
      <c r="E48" s="94">
        <f t="shared" si="10"/>
        <v>8.988503077459065</v>
      </c>
      <c r="F48" s="96">
        <v>154.8</v>
      </c>
      <c r="G48" s="96">
        <v>154.8</v>
      </c>
      <c r="H48" s="96">
        <f t="shared" si="13"/>
        <v>100</v>
      </c>
      <c r="I48" s="98">
        <f t="shared" si="9"/>
        <v>1877</v>
      </c>
      <c r="J48" s="99"/>
      <c r="K48" s="100">
        <f t="shared" si="12"/>
        <v>1877</v>
      </c>
      <c r="L48" s="98">
        <f t="shared" si="5"/>
        <v>309.6</v>
      </c>
      <c r="M48" s="99"/>
      <c r="N48" s="100">
        <f t="shared" si="6"/>
        <v>309.6</v>
      </c>
      <c r="O48" s="101">
        <f t="shared" si="1"/>
        <v>16.494405966968568</v>
      </c>
    </row>
    <row r="49" spans="1:15" ht="56.25" customHeight="1">
      <c r="A49" s="92" t="s">
        <v>141</v>
      </c>
      <c r="B49" s="111" t="s">
        <v>144</v>
      </c>
      <c r="C49" s="94">
        <v>7057.5</v>
      </c>
      <c r="D49" s="96">
        <v>6423.8</v>
      </c>
      <c r="E49" s="95">
        <f t="shared" si="10"/>
        <v>91.02089975203684</v>
      </c>
      <c r="F49" s="96">
        <v>0</v>
      </c>
      <c r="G49" s="96"/>
      <c r="H49" s="96" t="e">
        <f t="shared" si="13"/>
        <v>#DIV/0!</v>
      </c>
      <c r="I49" s="98">
        <f t="shared" si="9"/>
        <v>7057.5</v>
      </c>
      <c r="J49" s="99"/>
      <c r="K49" s="100">
        <f t="shared" si="12"/>
        <v>7057.5</v>
      </c>
      <c r="L49" s="98">
        <f t="shared" si="5"/>
        <v>6423.8</v>
      </c>
      <c r="M49" s="99"/>
      <c r="N49" s="100">
        <f t="shared" si="6"/>
        <v>6423.8</v>
      </c>
      <c r="O49" s="101">
        <f t="shared" si="1"/>
        <v>91.02089975203684</v>
      </c>
    </row>
    <row r="50" spans="1:15" ht="27.75" customHeight="1" hidden="1">
      <c r="A50" s="83" t="s">
        <v>141</v>
      </c>
      <c r="B50" s="111" t="s">
        <v>145</v>
      </c>
      <c r="C50" s="94"/>
      <c r="D50" s="96">
        <v>0</v>
      </c>
      <c r="E50" s="94" t="e">
        <f t="shared" si="10"/>
        <v>#DIV/0!</v>
      </c>
      <c r="F50" s="96"/>
      <c r="G50" s="96"/>
      <c r="H50" s="96" t="e">
        <f t="shared" si="13"/>
        <v>#DIV/0!</v>
      </c>
      <c r="I50" s="98">
        <f t="shared" si="9"/>
        <v>0</v>
      </c>
      <c r="J50" s="99"/>
      <c r="K50" s="100">
        <f t="shared" si="12"/>
        <v>0</v>
      </c>
      <c r="L50" s="98">
        <f t="shared" si="5"/>
        <v>0</v>
      </c>
      <c r="M50" s="99"/>
      <c r="N50" s="100">
        <f t="shared" si="6"/>
        <v>0</v>
      </c>
      <c r="O50" s="101" t="e">
        <f t="shared" si="1"/>
        <v>#DIV/0!</v>
      </c>
    </row>
    <row r="51" spans="1:15" ht="69">
      <c r="A51" s="83" t="s">
        <v>141</v>
      </c>
      <c r="B51" s="111" t="s">
        <v>146</v>
      </c>
      <c r="C51" s="94">
        <v>263.2</v>
      </c>
      <c r="D51" s="96">
        <v>263.2</v>
      </c>
      <c r="E51" s="94">
        <f>D51/C51*100</f>
        <v>100</v>
      </c>
      <c r="F51" s="96"/>
      <c r="G51" s="96"/>
      <c r="H51" s="96" t="e">
        <f>G51/F51*100</f>
        <v>#DIV/0!</v>
      </c>
      <c r="I51" s="98">
        <f t="shared" si="9"/>
        <v>263.2</v>
      </c>
      <c r="J51" s="99"/>
      <c r="K51" s="100">
        <f t="shared" si="12"/>
        <v>263.2</v>
      </c>
      <c r="L51" s="98">
        <f t="shared" si="5"/>
        <v>263.2</v>
      </c>
      <c r="M51" s="99"/>
      <c r="N51" s="100">
        <f t="shared" si="6"/>
        <v>263.2</v>
      </c>
      <c r="O51" s="101">
        <f>N51/K51*100</f>
        <v>100</v>
      </c>
    </row>
    <row r="52" spans="1:15" ht="42" customHeight="1">
      <c r="A52" s="83" t="s">
        <v>141</v>
      </c>
      <c r="B52" s="111" t="s">
        <v>147</v>
      </c>
      <c r="C52" s="94">
        <v>1733.8</v>
      </c>
      <c r="D52" s="96">
        <v>1257.6</v>
      </c>
      <c r="E52" s="94">
        <f t="shared" si="10"/>
        <v>72.53431768370055</v>
      </c>
      <c r="F52" s="96">
        <v>0</v>
      </c>
      <c r="G52" s="96"/>
      <c r="H52" s="96" t="e">
        <f t="shared" si="13"/>
        <v>#DIV/0!</v>
      </c>
      <c r="I52" s="98">
        <f t="shared" si="9"/>
        <v>1733.8</v>
      </c>
      <c r="J52" s="99"/>
      <c r="K52" s="100">
        <f t="shared" si="12"/>
        <v>1733.8</v>
      </c>
      <c r="L52" s="98">
        <f>D52+G52</f>
        <v>1257.6</v>
      </c>
      <c r="M52" s="99"/>
      <c r="N52" s="100">
        <f t="shared" si="6"/>
        <v>1257.6</v>
      </c>
      <c r="O52" s="101">
        <f t="shared" si="1"/>
        <v>72.53431768370055</v>
      </c>
    </row>
    <row r="53" spans="1:15" ht="330.75" hidden="1">
      <c r="A53" s="83" t="s">
        <v>141</v>
      </c>
      <c r="B53" s="111" t="s">
        <v>148</v>
      </c>
      <c r="C53" s="94"/>
      <c r="D53" s="96"/>
      <c r="E53" s="94" t="e">
        <f t="shared" si="10"/>
        <v>#DIV/0!</v>
      </c>
      <c r="F53" s="96"/>
      <c r="G53" s="96"/>
      <c r="H53" s="96" t="e">
        <f t="shared" si="13"/>
        <v>#DIV/0!</v>
      </c>
      <c r="I53" s="98">
        <f t="shared" si="9"/>
        <v>0</v>
      </c>
      <c r="J53" s="99"/>
      <c r="K53" s="100">
        <f t="shared" si="12"/>
        <v>0</v>
      </c>
      <c r="L53" s="98">
        <f t="shared" si="5"/>
        <v>0</v>
      </c>
      <c r="M53" s="99"/>
      <c r="N53" s="100">
        <f t="shared" si="6"/>
        <v>0</v>
      </c>
      <c r="O53" s="101" t="e">
        <f t="shared" si="1"/>
        <v>#DIV/0!</v>
      </c>
    </row>
    <row r="54" spans="1:15" ht="41.25" hidden="1">
      <c r="A54" s="83" t="s">
        <v>141</v>
      </c>
      <c r="B54" s="111" t="s">
        <v>149</v>
      </c>
      <c r="C54" s="94"/>
      <c r="D54" s="96"/>
      <c r="E54" s="94" t="e">
        <f t="shared" si="10"/>
        <v>#DIV/0!</v>
      </c>
      <c r="F54" s="96"/>
      <c r="G54" s="96"/>
      <c r="H54" s="96" t="e">
        <f t="shared" si="13"/>
        <v>#DIV/0!</v>
      </c>
      <c r="I54" s="98">
        <f t="shared" si="9"/>
        <v>0</v>
      </c>
      <c r="J54" s="99"/>
      <c r="K54" s="100">
        <f t="shared" si="12"/>
        <v>0</v>
      </c>
      <c r="L54" s="98">
        <f t="shared" si="5"/>
        <v>0</v>
      </c>
      <c r="M54" s="99"/>
      <c r="N54" s="100">
        <f t="shared" si="6"/>
        <v>0</v>
      </c>
      <c r="O54" s="101" t="e">
        <f t="shared" si="1"/>
        <v>#DIV/0!</v>
      </c>
    </row>
    <row r="55" spans="1:15" ht="207" hidden="1">
      <c r="A55" s="83" t="s">
        <v>141</v>
      </c>
      <c r="B55" s="111" t="s">
        <v>150</v>
      </c>
      <c r="C55" s="94"/>
      <c r="D55" s="96"/>
      <c r="E55" s="94" t="e">
        <f>D55/C55*100</f>
        <v>#DIV/0!</v>
      </c>
      <c r="F55" s="96"/>
      <c r="G55" s="96"/>
      <c r="H55" s="96" t="e">
        <f t="shared" si="13"/>
        <v>#DIV/0!</v>
      </c>
      <c r="I55" s="98">
        <f t="shared" si="9"/>
        <v>0</v>
      </c>
      <c r="J55" s="99"/>
      <c r="K55" s="100">
        <f t="shared" si="12"/>
        <v>0</v>
      </c>
      <c r="L55" s="98">
        <f t="shared" si="5"/>
        <v>0</v>
      </c>
      <c r="M55" s="99"/>
      <c r="N55" s="100">
        <f t="shared" si="6"/>
        <v>0</v>
      </c>
      <c r="O55" s="101" t="e">
        <f t="shared" si="1"/>
        <v>#DIV/0!</v>
      </c>
    </row>
    <row r="56" spans="1:15" ht="82.5" hidden="1">
      <c r="A56" s="83" t="s">
        <v>141</v>
      </c>
      <c r="B56" s="111" t="s">
        <v>151</v>
      </c>
      <c r="C56" s="94"/>
      <c r="D56" s="96"/>
      <c r="E56" s="94" t="e">
        <f>D56/C56*100</f>
        <v>#DIV/0!</v>
      </c>
      <c r="F56" s="96"/>
      <c r="G56" s="96"/>
      <c r="H56" s="96"/>
      <c r="I56" s="98">
        <f t="shared" si="9"/>
        <v>0</v>
      </c>
      <c r="J56" s="99"/>
      <c r="K56" s="100">
        <f t="shared" si="12"/>
        <v>0</v>
      </c>
      <c r="L56" s="98">
        <f t="shared" si="5"/>
        <v>0</v>
      </c>
      <c r="M56" s="99"/>
      <c r="N56" s="100">
        <f t="shared" si="6"/>
        <v>0</v>
      </c>
      <c r="O56" s="101" t="e">
        <f t="shared" si="1"/>
        <v>#DIV/0!</v>
      </c>
    </row>
    <row r="57" spans="1:15" ht="27">
      <c r="A57" s="83" t="s">
        <v>141</v>
      </c>
      <c r="B57" s="111" t="s">
        <v>152</v>
      </c>
      <c r="C57" s="94">
        <v>0</v>
      </c>
      <c r="D57" s="96">
        <v>0</v>
      </c>
      <c r="E57" s="94"/>
      <c r="F57" s="96">
        <v>56.7</v>
      </c>
      <c r="G57" s="96">
        <v>56.7</v>
      </c>
      <c r="H57" s="96">
        <f>G57/F57*100</f>
        <v>100</v>
      </c>
      <c r="I57" s="98">
        <f t="shared" si="9"/>
        <v>56.7</v>
      </c>
      <c r="J57" s="99"/>
      <c r="K57" s="100">
        <f t="shared" si="12"/>
        <v>56.7</v>
      </c>
      <c r="L57" s="98">
        <f t="shared" si="5"/>
        <v>56.7</v>
      </c>
      <c r="M57" s="99"/>
      <c r="N57" s="100">
        <f t="shared" si="6"/>
        <v>56.7</v>
      </c>
      <c r="O57" s="101">
        <f t="shared" si="1"/>
        <v>100</v>
      </c>
    </row>
    <row r="58" spans="1:15" ht="179.25" hidden="1">
      <c r="A58" s="83" t="s">
        <v>141</v>
      </c>
      <c r="B58" s="111" t="s">
        <v>153</v>
      </c>
      <c r="C58" s="94">
        <v>0</v>
      </c>
      <c r="D58" s="96">
        <v>0</v>
      </c>
      <c r="E58" s="94"/>
      <c r="F58" s="96"/>
      <c r="G58" s="96"/>
      <c r="H58" s="96" t="e">
        <f t="shared" si="13"/>
        <v>#DIV/0!</v>
      </c>
      <c r="I58" s="98">
        <f t="shared" si="9"/>
        <v>0</v>
      </c>
      <c r="J58" s="99"/>
      <c r="K58" s="100">
        <f t="shared" si="12"/>
        <v>0</v>
      </c>
      <c r="L58" s="98">
        <f t="shared" si="5"/>
        <v>0</v>
      </c>
      <c r="M58" s="99"/>
      <c r="N58" s="100">
        <f t="shared" si="6"/>
        <v>0</v>
      </c>
      <c r="O58" s="101" t="e">
        <f t="shared" si="1"/>
        <v>#DIV/0!</v>
      </c>
    </row>
    <row r="59" spans="1:15" ht="13.5">
      <c r="A59" s="87" t="s">
        <v>154</v>
      </c>
      <c r="B59" s="88" t="s">
        <v>155</v>
      </c>
      <c r="C59" s="89">
        <f>SUM(C60:C108)</f>
        <v>695572.3</v>
      </c>
      <c r="D59" s="89">
        <f>SUM(D60:D108)</f>
        <v>336917.1</v>
      </c>
      <c r="E59" s="89">
        <f t="shared" si="10"/>
        <v>48.43739464610652</v>
      </c>
      <c r="F59" s="112">
        <f>SUM(F60:F108)</f>
        <v>227642.39999999997</v>
      </c>
      <c r="G59" s="112">
        <f>SUM(G60:G108)</f>
        <v>168473.6</v>
      </c>
      <c r="H59" s="112">
        <f>G59/F59*100</f>
        <v>74.00800553851128</v>
      </c>
      <c r="I59" s="113">
        <f t="shared" si="9"/>
        <v>923214.7</v>
      </c>
      <c r="J59" s="89">
        <f>SUM(J60:J108)</f>
        <v>85789.19999999998</v>
      </c>
      <c r="K59" s="89">
        <f>SUM(K60:K108)</f>
        <v>837425.5</v>
      </c>
      <c r="L59" s="89">
        <f>SUM(L60:L108)</f>
        <v>505390.69999999995</v>
      </c>
      <c r="M59" s="89">
        <f>SUM(M60:M108)</f>
        <v>72719.59999999998</v>
      </c>
      <c r="N59" s="89">
        <f>SUM(N60:N108)</f>
        <v>432671.0999999999</v>
      </c>
      <c r="O59" s="91">
        <f t="shared" si="1"/>
        <v>51.66681692878947</v>
      </c>
    </row>
    <row r="60" spans="1:15" ht="60.75" customHeight="1">
      <c r="A60" s="92" t="s">
        <v>156</v>
      </c>
      <c r="B60" s="93" t="s">
        <v>157</v>
      </c>
      <c r="C60" s="94">
        <v>4044.2</v>
      </c>
      <c r="D60" s="94">
        <v>4044.2</v>
      </c>
      <c r="E60" s="95">
        <f t="shared" si="10"/>
        <v>100</v>
      </c>
      <c r="F60" s="96">
        <v>0</v>
      </c>
      <c r="G60" s="96">
        <v>0</v>
      </c>
      <c r="H60" s="97">
        <v>0</v>
      </c>
      <c r="I60" s="98">
        <f t="shared" si="9"/>
        <v>4044.2</v>
      </c>
      <c r="J60" s="99"/>
      <c r="K60" s="100">
        <f t="shared" si="12"/>
        <v>4044.2</v>
      </c>
      <c r="L60" s="98">
        <f t="shared" si="5"/>
        <v>4044.2</v>
      </c>
      <c r="M60" s="99"/>
      <c r="N60" s="100">
        <f t="shared" si="6"/>
        <v>4044.2</v>
      </c>
      <c r="O60" s="101">
        <f t="shared" si="1"/>
        <v>100</v>
      </c>
    </row>
    <row r="61" spans="1:15" ht="248.25" hidden="1">
      <c r="A61" s="92" t="s">
        <v>156</v>
      </c>
      <c r="B61" s="93" t="s">
        <v>158</v>
      </c>
      <c r="C61" s="94"/>
      <c r="D61" s="94"/>
      <c r="E61" s="95"/>
      <c r="F61" s="96"/>
      <c r="G61" s="96"/>
      <c r="H61" s="97">
        <v>0</v>
      </c>
      <c r="I61" s="98">
        <f t="shared" si="9"/>
        <v>0</v>
      </c>
      <c r="J61" s="99"/>
      <c r="K61" s="100">
        <f>I61-J61</f>
        <v>0</v>
      </c>
      <c r="L61" s="98">
        <f>D61+G61</f>
        <v>0</v>
      </c>
      <c r="M61" s="99"/>
      <c r="N61" s="100">
        <f t="shared" si="6"/>
        <v>0</v>
      </c>
      <c r="O61" s="101" t="e">
        <f t="shared" si="1"/>
        <v>#DIV/0!</v>
      </c>
    </row>
    <row r="62" spans="1:15" ht="41.25" hidden="1">
      <c r="A62" s="92" t="s">
        <v>156</v>
      </c>
      <c r="B62" s="93" t="s">
        <v>159</v>
      </c>
      <c r="C62" s="94">
        <v>0</v>
      </c>
      <c r="D62" s="94">
        <v>0</v>
      </c>
      <c r="E62" s="95" t="e">
        <f t="shared" si="10"/>
        <v>#DIV/0!</v>
      </c>
      <c r="F62" s="96"/>
      <c r="G62" s="96"/>
      <c r="H62" s="97">
        <v>0</v>
      </c>
      <c r="I62" s="98">
        <f t="shared" si="9"/>
        <v>0</v>
      </c>
      <c r="J62" s="99"/>
      <c r="K62" s="100">
        <f aca="true" t="shared" si="14" ref="K62:K108">I62-J62</f>
        <v>0</v>
      </c>
      <c r="L62" s="98">
        <f t="shared" si="5"/>
        <v>0</v>
      </c>
      <c r="M62" s="99"/>
      <c r="N62" s="100">
        <f t="shared" si="6"/>
        <v>0</v>
      </c>
      <c r="O62" s="101" t="e">
        <f>N62/K62*100</f>
        <v>#DIV/0!</v>
      </c>
    </row>
    <row r="63" spans="1:15" ht="151.5" hidden="1">
      <c r="A63" s="92" t="s">
        <v>156</v>
      </c>
      <c r="B63" s="93" t="s">
        <v>160</v>
      </c>
      <c r="C63" s="94"/>
      <c r="D63" s="94"/>
      <c r="E63" s="95" t="e">
        <f t="shared" si="10"/>
        <v>#DIV/0!</v>
      </c>
      <c r="F63" s="96"/>
      <c r="G63" s="96"/>
      <c r="H63" s="97">
        <v>0</v>
      </c>
      <c r="I63" s="98">
        <f t="shared" si="9"/>
        <v>0</v>
      </c>
      <c r="J63" s="99"/>
      <c r="K63" s="100">
        <f t="shared" si="14"/>
        <v>0</v>
      </c>
      <c r="L63" s="98">
        <f t="shared" si="5"/>
        <v>0</v>
      </c>
      <c r="M63" s="99"/>
      <c r="N63" s="100">
        <f t="shared" si="6"/>
        <v>0</v>
      </c>
      <c r="O63" s="101"/>
    </row>
    <row r="64" spans="1:15" ht="57" customHeight="1">
      <c r="A64" s="92" t="s">
        <v>156</v>
      </c>
      <c r="B64" s="93" t="s">
        <v>161</v>
      </c>
      <c r="C64" s="94">
        <v>226377.2</v>
      </c>
      <c r="D64" s="94">
        <v>59388.5</v>
      </c>
      <c r="E64" s="95">
        <f t="shared" si="10"/>
        <v>26.23431158261521</v>
      </c>
      <c r="F64" s="96"/>
      <c r="G64" s="96"/>
      <c r="H64" s="97">
        <v>0</v>
      </c>
      <c r="I64" s="98">
        <f t="shared" si="9"/>
        <v>226377.2</v>
      </c>
      <c r="J64" s="99"/>
      <c r="K64" s="100">
        <f t="shared" si="14"/>
        <v>226377.2</v>
      </c>
      <c r="L64" s="98">
        <f t="shared" si="5"/>
        <v>59388.5</v>
      </c>
      <c r="M64" s="99"/>
      <c r="N64" s="100">
        <f t="shared" si="6"/>
        <v>59388.5</v>
      </c>
      <c r="O64" s="101">
        <f>N64/K64*100</f>
        <v>26.23431158261521</v>
      </c>
    </row>
    <row r="65" spans="1:15" ht="93" customHeight="1">
      <c r="A65" s="92" t="s">
        <v>156</v>
      </c>
      <c r="B65" s="93" t="s">
        <v>162</v>
      </c>
      <c r="C65" s="94">
        <v>25787</v>
      </c>
      <c r="D65" s="94">
        <v>5543</v>
      </c>
      <c r="E65" s="95">
        <f t="shared" si="10"/>
        <v>21.49532710280374</v>
      </c>
      <c r="F65" s="96"/>
      <c r="G65" s="96"/>
      <c r="H65" s="97">
        <v>0</v>
      </c>
      <c r="I65" s="98">
        <f t="shared" si="9"/>
        <v>25787</v>
      </c>
      <c r="J65" s="99"/>
      <c r="K65" s="100">
        <f t="shared" si="14"/>
        <v>25787</v>
      </c>
      <c r="L65" s="98">
        <f t="shared" si="5"/>
        <v>5543</v>
      </c>
      <c r="M65" s="99"/>
      <c r="N65" s="100">
        <f t="shared" si="6"/>
        <v>5543</v>
      </c>
      <c r="O65" s="101">
        <f t="shared" si="1"/>
        <v>21.49532710280374</v>
      </c>
    </row>
    <row r="66" spans="1:15" ht="89.25" customHeight="1">
      <c r="A66" s="92" t="s">
        <v>156</v>
      </c>
      <c r="B66" s="93" t="s">
        <v>163</v>
      </c>
      <c r="C66" s="94">
        <v>3066.4</v>
      </c>
      <c r="D66" s="94">
        <v>684</v>
      </c>
      <c r="E66" s="95">
        <f t="shared" si="10"/>
        <v>22.306287503261153</v>
      </c>
      <c r="F66" s="96"/>
      <c r="G66" s="96"/>
      <c r="H66" s="97">
        <v>0</v>
      </c>
      <c r="I66" s="98">
        <f t="shared" si="9"/>
        <v>3066.4</v>
      </c>
      <c r="J66" s="99"/>
      <c r="K66" s="100">
        <f t="shared" si="14"/>
        <v>3066.4</v>
      </c>
      <c r="L66" s="98">
        <f t="shared" si="5"/>
        <v>684</v>
      </c>
      <c r="M66" s="99"/>
      <c r="N66" s="100">
        <f t="shared" si="6"/>
        <v>684</v>
      </c>
      <c r="O66" s="101">
        <f t="shared" si="1"/>
        <v>22.306287503261153</v>
      </c>
    </row>
    <row r="67" spans="1:15" ht="100.5" customHeight="1">
      <c r="A67" s="92" t="s">
        <v>156</v>
      </c>
      <c r="B67" s="93" t="s">
        <v>164</v>
      </c>
      <c r="C67" s="94">
        <v>14952</v>
      </c>
      <c r="D67" s="94">
        <v>3543.9</v>
      </c>
      <c r="E67" s="95">
        <f t="shared" si="10"/>
        <v>23.701845906902086</v>
      </c>
      <c r="F67" s="96"/>
      <c r="G67" s="96"/>
      <c r="H67" s="97">
        <v>0</v>
      </c>
      <c r="I67" s="98">
        <f t="shared" si="9"/>
        <v>14952</v>
      </c>
      <c r="J67" s="99"/>
      <c r="K67" s="100">
        <f t="shared" si="14"/>
        <v>14952</v>
      </c>
      <c r="L67" s="98">
        <f t="shared" si="5"/>
        <v>3543.9</v>
      </c>
      <c r="M67" s="99"/>
      <c r="N67" s="100">
        <f t="shared" si="6"/>
        <v>3543.9</v>
      </c>
      <c r="O67" s="101">
        <f t="shared" si="1"/>
        <v>23.701845906902086</v>
      </c>
    </row>
    <row r="68" spans="1:15" ht="54.75" customHeight="1">
      <c r="A68" s="92" t="s">
        <v>156</v>
      </c>
      <c r="B68" s="93" t="s">
        <v>165</v>
      </c>
      <c r="C68" s="94">
        <v>16884.7</v>
      </c>
      <c r="D68" s="94">
        <v>9292</v>
      </c>
      <c r="E68" s="95">
        <f>D68/C68*100</f>
        <v>55.03207045431663</v>
      </c>
      <c r="F68" s="96">
        <v>11471</v>
      </c>
      <c r="G68" s="96">
        <v>5513</v>
      </c>
      <c r="H68" s="97">
        <f>G68/F68*100</f>
        <v>48.060326039578065</v>
      </c>
      <c r="I68" s="98">
        <f t="shared" si="9"/>
        <v>28355.7</v>
      </c>
      <c r="J68" s="99">
        <v>16425</v>
      </c>
      <c r="K68" s="100">
        <f t="shared" si="14"/>
        <v>11930.7</v>
      </c>
      <c r="L68" s="98">
        <f t="shared" si="5"/>
        <v>14805</v>
      </c>
      <c r="M68" s="99">
        <v>8843.3</v>
      </c>
      <c r="N68" s="100">
        <f t="shared" si="6"/>
        <v>5961.700000000001</v>
      </c>
      <c r="O68" s="101">
        <f>N68/K68*100</f>
        <v>49.969406656776215</v>
      </c>
    </row>
    <row r="69" spans="1:15" ht="45.75" customHeight="1">
      <c r="A69" s="92" t="s">
        <v>156</v>
      </c>
      <c r="B69" s="93" t="s">
        <v>166</v>
      </c>
      <c r="C69" s="94">
        <v>1935</v>
      </c>
      <c r="D69" s="94">
        <v>1658.2</v>
      </c>
      <c r="E69" s="95">
        <f>D69/C69*100</f>
        <v>85.69509043927648</v>
      </c>
      <c r="F69" s="96"/>
      <c r="G69" s="96"/>
      <c r="H69" s="97" t="e">
        <f>G69/F69*100</f>
        <v>#DIV/0!</v>
      </c>
      <c r="I69" s="98">
        <f t="shared" si="9"/>
        <v>1935</v>
      </c>
      <c r="J69" s="99"/>
      <c r="K69" s="100">
        <f t="shared" si="14"/>
        <v>1935</v>
      </c>
      <c r="L69" s="98">
        <f t="shared" si="5"/>
        <v>1658.2</v>
      </c>
      <c r="M69" s="99"/>
      <c r="N69" s="100">
        <f t="shared" si="6"/>
        <v>1658.2</v>
      </c>
      <c r="O69" s="101">
        <f t="shared" si="1"/>
        <v>85.69509043927648</v>
      </c>
    </row>
    <row r="70" spans="1:15" ht="42" customHeight="1">
      <c r="A70" s="83" t="s">
        <v>156</v>
      </c>
      <c r="B70" s="93" t="s">
        <v>167</v>
      </c>
      <c r="C70" s="94">
        <v>11759</v>
      </c>
      <c r="D70" s="94">
        <v>9780.5</v>
      </c>
      <c r="E70" s="95">
        <f t="shared" si="10"/>
        <v>83.17458967599286</v>
      </c>
      <c r="F70" s="96">
        <v>18086.5</v>
      </c>
      <c r="G70" s="96">
        <v>12797.9</v>
      </c>
      <c r="H70" s="97">
        <f>G70/F70*100</f>
        <v>70.75940618693501</v>
      </c>
      <c r="I70" s="98">
        <f t="shared" si="9"/>
        <v>29845.5</v>
      </c>
      <c r="J70" s="99">
        <v>10411.7</v>
      </c>
      <c r="K70" s="100">
        <f t="shared" si="14"/>
        <v>19433.8</v>
      </c>
      <c r="L70" s="98">
        <f t="shared" si="5"/>
        <v>22578.4</v>
      </c>
      <c r="M70" s="99">
        <v>8841.4</v>
      </c>
      <c r="N70" s="100">
        <f t="shared" si="6"/>
        <v>13737.000000000002</v>
      </c>
      <c r="O70" s="101">
        <f t="shared" si="1"/>
        <v>70.68612417540575</v>
      </c>
    </row>
    <row r="71" spans="1:15" ht="80.25" customHeight="1">
      <c r="A71" s="92" t="s">
        <v>168</v>
      </c>
      <c r="B71" s="114" t="s">
        <v>169</v>
      </c>
      <c r="C71" s="95">
        <v>56367.2</v>
      </c>
      <c r="D71" s="95">
        <v>41098.1</v>
      </c>
      <c r="E71" s="95">
        <f t="shared" si="10"/>
        <v>72.9113739905477</v>
      </c>
      <c r="F71" s="97">
        <v>38390</v>
      </c>
      <c r="G71" s="97">
        <v>38390</v>
      </c>
      <c r="H71" s="97">
        <f>G71/F71*100</f>
        <v>100</v>
      </c>
      <c r="I71" s="98">
        <f t="shared" si="9"/>
        <v>94757.2</v>
      </c>
      <c r="J71" s="99">
        <v>4462</v>
      </c>
      <c r="K71" s="100">
        <f t="shared" si="14"/>
        <v>90295.2</v>
      </c>
      <c r="L71" s="98">
        <f t="shared" si="5"/>
        <v>79488.1</v>
      </c>
      <c r="M71" s="99">
        <v>4462</v>
      </c>
      <c r="N71" s="100">
        <f t="shared" si="6"/>
        <v>75026.1</v>
      </c>
      <c r="O71" s="101">
        <f t="shared" si="1"/>
        <v>83.08979879329135</v>
      </c>
    </row>
    <row r="72" spans="1:15" ht="409.5" hidden="1">
      <c r="A72" s="105" t="s">
        <v>168</v>
      </c>
      <c r="B72" s="93" t="s">
        <v>170</v>
      </c>
      <c r="C72" s="94"/>
      <c r="D72" s="94"/>
      <c r="E72" s="95" t="e">
        <f t="shared" si="10"/>
        <v>#DIV/0!</v>
      </c>
      <c r="F72" s="96"/>
      <c r="G72" s="96"/>
      <c r="H72" s="97" t="e">
        <f>G72/F72*100</f>
        <v>#DIV/0!</v>
      </c>
      <c r="I72" s="98">
        <f t="shared" si="9"/>
        <v>0</v>
      </c>
      <c r="J72" s="99"/>
      <c r="K72" s="100">
        <f t="shared" si="14"/>
        <v>0</v>
      </c>
      <c r="L72" s="98">
        <f t="shared" si="5"/>
        <v>0</v>
      </c>
      <c r="M72" s="99"/>
      <c r="N72" s="100">
        <f t="shared" si="6"/>
        <v>0</v>
      </c>
      <c r="O72" s="101" t="e">
        <f t="shared" si="1"/>
        <v>#DIV/0!</v>
      </c>
    </row>
    <row r="73" spans="1:15" ht="123.75" hidden="1">
      <c r="A73" s="92" t="s">
        <v>168</v>
      </c>
      <c r="B73" s="93" t="s">
        <v>171</v>
      </c>
      <c r="C73" s="94"/>
      <c r="D73" s="94"/>
      <c r="E73" s="95" t="e">
        <f t="shared" si="10"/>
        <v>#DIV/0!</v>
      </c>
      <c r="F73" s="96"/>
      <c r="G73" s="96"/>
      <c r="H73" s="97" t="e">
        <f>G73/F73*100</f>
        <v>#DIV/0!</v>
      </c>
      <c r="I73" s="98">
        <f t="shared" si="9"/>
        <v>0</v>
      </c>
      <c r="J73" s="99"/>
      <c r="K73" s="100">
        <f t="shared" si="14"/>
        <v>0</v>
      </c>
      <c r="L73" s="98">
        <f t="shared" si="5"/>
        <v>0</v>
      </c>
      <c r="M73" s="99"/>
      <c r="N73" s="100">
        <f t="shared" si="6"/>
        <v>0</v>
      </c>
      <c r="O73" s="101" t="e">
        <f t="shared" si="1"/>
        <v>#DIV/0!</v>
      </c>
    </row>
    <row r="74" spans="1:15" ht="96" hidden="1">
      <c r="A74" s="83" t="s">
        <v>168</v>
      </c>
      <c r="B74" s="93" t="s">
        <v>172</v>
      </c>
      <c r="C74" s="94"/>
      <c r="D74" s="94"/>
      <c r="E74" s="95" t="e">
        <f t="shared" si="10"/>
        <v>#DIV/0!</v>
      </c>
      <c r="F74" s="96"/>
      <c r="G74" s="96"/>
      <c r="H74" s="97" t="e">
        <f>G74/F74*100</f>
        <v>#DIV/0!</v>
      </c>
      <c r="I74" s="98">
        <f t="shared" si="9"/>
        <v>0</v>
      </c>
      <c r="J74" s="99"/>
      <c r="K74" s="100">
        <f t="shared" si="14"/>
        <v>0</v>
      </c>
      <c r="L74" s="98">
        <f t="shared" si="5"/>
        <v>0</v>
      </c>
      <c r="M74" s="99"/>
      <c r="N74" s="100">
        <f t="shared" si="6"/>
        <v>0</v>
      </c>
      <c r="O74" s="101" t="e">
        <f t="shared" si="1"/>
        <v>#DIV/0!</v>
      </c>
    </row>
    <row r="75" spans="1:15" ht="409.5" hidden="1">
      <c r="A75" s="83" t="s">
        <v>168</v>
      </c>
      <c r="B75" s="93" t="s">
        <v>173</v>
      </c>
      <c r="C75" s="94"/>
      <c r="D75" s="94"/>
      <c r="E75" s="95" t="e">
        <f t="shared" si="10"/>
        <v>#DIV/0!</v>
      </c>
      <c r="F75" s="96"/>
      <c r="G75" s="96"/>
      <c r="H75" s="97" t="e">
        <f>G75/F75*100</f>
        <v>#DIV/0!</v>
      </c>
      <c r="I75" s="98">
        <f t="shared" si="9"/>
        <v>0</v>
      </c>
      <c r="J75" s="99"/>
      <c r="K75" s="100">
        <f t="shared" si="14"/>
        <v>0</v>
      </c>
      <c r="L75" s="98">
        <f t="shared" si="5"/>
        <v>0</v>
      </c>
      <c r="M75" s="99"/>
      <c r="N75" s="100">
        <f t="shared" si="6"/>
        <v>0</v>
      </c>
      <c r="O75" s="101" t="e">
        <f t="shared" si="1"/>
        <v>#DIV/0!</v>
      </c>
    </row>
    <row r="76" spans="1:15" ht="41.25">
      <c r="A76" s="92" t="s">
        <v>168</v>
      </c>
      <c r="B76" s="93" t="s">
        <v>174</v>
      </c>
      <c r="C76" s="94">
        <v>860</v>
      </c>
      <c r="D76" s="94"/>
      <c r="E76" s="95">
        <f>D76/C76*100</f>
        <v>0</v>
      </c>
      <c r="F76" s="96">
        <v>860</v>
      </c>
      <c r="G76" s="96"/>
      <c r="H76" s="97">
        <f>G76/F76*100</f>
        <v>0</v>
      </c>
      <c r="I76" s="98">
        <f t="shared" si="9"/>
        <v>1720</v>
      </c>
      <c r="J76" s="99">
        <v>860</v>
      </c>
      <c r="K76" s="100">
        <f t="shared" si="14"/>
        <v>860</v>
      </c>
      <c r="L76" s="98">
        <f t="shared" si="5"/>
        <v>0</v>
      </c>
      <c r="M76" s="99"/>
      <c r="N76" s="100">
        <f t="shared" si="6"/>
        <v>0</v>
      </c>
      <c r="O76" s="101">
        <f>N76/K76*100</f>
        <v>0</v>
      </c>
    </row>
    <row r="77" spans="1:15" ht="13.5" hidden="1">
      <c r="A77" s="92" t="s">
        <v>168</v>
      </c>
      <c r="B77" s="115"/>
      <c r="C77" s="94"/>
      <c r="D77" s="94"/>
      <c r="E77" s="95"/>
      <c r="F77" s="96"/>
      <c r="G77" s="96"/>
      <c r="H77" s="97"/>
      <c r="I77" s="98"/>
      <c r="J77" s="99"/>
      <c r="K77" s="100"/>
      <c r="L77" s="98"/>
      <c r="M77" s="99"/>
      <c r="N77" s="100"/>
      <c r="O77" s="101"/>
    </row>
    <row r="78" spans="1:15" ht="210.75" hidden="1">
      <c r="A78" s="92" t="s">
        <v>168</v>
      </c>
      <c r="B78" s="115" t="s">
        <v>175</v>
      </c>
      <c r="C78" s="94"/>
      <c r="D78" s="94"/>
      <c r="E78" s="95" t="e">
        <f>D78/C78*100</f>
        <v>#DIV/0!</v>
      </c>
      <c r="F78" s="96"/>
      <c r="G78" s="96"/>
      <c r="H78" s="97" t="e">
        <f>G78/F78*100</f>
        <v>#DIV/0!</v>
      </c>
      <c r="I78" s="98">
        <f>C78+F78</f>
        <v>0</v>
      </c>
      <c r="J78" s="99"/>
      <c r="K78" s="100">
        <f>I78-J78</f>
        <v>0</v>
      </c>
      <c r="L78" s="98">
        <f>D78+G78</f>
        <v>0</v>
      </c>
      <c r="M78" s="99"/>
      <c r="N78" s="100">
        <f>L78-M78</f>
        <v>0</v>
      </c>
      <c r="O78" s="101"/>
    </row>
    <row r="79" spans="1:15" ht="54.75">
      <c r="A79" s="83" t="s">
        <v>168</v>
      </c>
      <c r="B79" s="111" t="s">
        <v>176</v>
      </c>
      <c r="C79" s="94">
        <v>40822.1</v>
      </c>
      <c r="D79" s="94">
        <v>24298.6</v>
      </c>
      <c r="E79" s="95">
        <f aca="true" t="shared" si="15" ref="E79:E91">D79/C79*100</f>
        <v>59.52315045036879</v>
      </c>
      <c r="F79" s="96">
        <v>29305.4</v>
      </c>
      <c r="G79" s="96">
        <v>28855</v>
      </c>
      <c r="H79" s="97">
        <f>G79/F79*100</f>
        <v>98.46308188934462</v>
      </c>
      <c r="I79" s="98">
        <f t="shared" si="9"/>
        <v>70127.5</v>
      </c>
      <c r="J79" s="99">
        <v>15408</v>
      </c>
      <c r="K79" s="100">
        <f t="shared" si="14"/>
        <v>54719.5</v>
      </c>
      <c r="L79" s="98">
        <f>D79+G79</f>
        <v>53153.6</v>
      </c>
      <c r="M79" s="99">
        <v>15368.6</v>
      </c>
      <c r="N79" s="100">
        <f>L79-M79</f>
        <v>37785</v>
      </c>
      <c r="O79" s="101">
        <f t="shared" si="1"/>
        <v>69.05216604683888</v>
      </c>
    </row>
    <row r="80" spans="1:15" ht="110.25" hidden="1">
      <c r="A80" s="83" t="s">
        <v>168</v>
      </c>
      <c r="B80" s="111" t="s">
        <v>177</v>
      </c>
      <c r="C80" s="94"/>
      <c r="D80" s="94"/>
      <c r="E80" s="95" t="e">
        <f t="shared" si="15"/>
        <v>#DIV/0!</v>
      </c>
      <c r="F80" s="96">
        <v>0</v>
      </c>
      <c r="G80" s="96">
        <v>0</v>
      </c>
      <c r="H80" s="97" t="e">
        <f>G80/F80*100</f>
        <v>#DIV/0!</v>
      </c>
      <c r="I80" s="98">
        <f t="shared" si="9"/>
        <v>0</v>
      </c>
      <c r="J80" s="99"/>
      <c r="K80" s="100">
        <f t="shared" si="14"/>
        <v>0</v>
      </c>
      <c r="L80" s="98">
        <f t="shared" si="5"/>
        <v>0</v>
      </c>
      <c r="M80" s="99"/>
      <c r="N80" s="100">
        <f t="shared" si="6"/>
        <v>0</v>
      </c>
      <c r="O80" s="101"/>
    </row>
    <row r="81" spans="1:15" ht="13.5" hidden="1">
      <c r="A81" s="83" t="s">
        <v>168</v>
      </c>
      <c r="B81" s="111" t="s">
        <v>178</v>
      </c>
      <c r="C81" s="94">
        <v>0</v>
      </c>
      <c r="D81" s="94">
        <v>0</v>
      </c>
      <c r="E81" s="95" t="e">
        <f t="shared" si="15"/>
        <v>#DIV/0!</v>
      </c>
      <c r="F81" s="96"/>
      <c r="G81" s="96"/>
      <c r="H81" s="97"/>
      <c r="I81" s="98">
        <f t="shared" si="9"/>
        <v>0</v>
      </c>
      <c r="J81" s="99"/>
      <c r="K81" s="100">
        <f t="shared" si="14"/>
        <v>0</v>
      </c>
      <c r="L81" s="98">
        <f t="shared" si="5"/>
        <v>0</v>
      </c>
      <c r="M81" s="99"/>
      <c r="N81" s="100">
        <f t="shared" si="6"/>
        <v>0</v>
      </c>
      <c r="O81" s="101"/>
    </row>
    <row r="82" spans="1:15" ht="69" hidden="1">
      <c r="A82" s="83" t="s">
        <v>168</v>
      </c>
      <c r="B82" s="116" t="s">
        <v>179</v>
      </c>
      <c r="C82" s="94">
        <v>0</v>
      </c>
      <c r="D82" s="94">
        <v>0</v>
      </c>
      <c r="E82" s="95" t="e">
        <f t="shared" si="15"/>
        <v>#DIV/0!</v>
      </c>
      <c r="F82" s="96"/>
      <c r="G82" s="96"/>
      <c r="H82" s="97" t="e">
        <f aca="true" t="shared" si="16" ref="H82:H91">G82/F82*100</f>
        <v>#DIV/0!</v>
      </c>
      <c r="I82" s="98">
        <f t="shared" si="9"/>
        <v>0</v>
      </c>
      <c r="J82" s="99"/>
      <c r="K82" s="100">
        <f t="shared" si="14"/>
        <v>0</v>
      </c>
      <c r="L82" s="98">
        <f t="shared" si="5"/>
        <v>0</v>
      </c>
      <c r="M82" s="99"/>
      <c r="N82" s="100">
        <f t="shared" si="6"/>
        <v>0</v>
      </c>
      <c r="O82" s="101" t="e">
        <f>N82/K82*100</f>
        <v>#DIV/0!</v>
      </c>
    </row>
    <row r="83" spans="1:15" ht="41.25">
      <c r="A83" s="83" t="s">
        <v>168</v>
      </c>
      <c r="B83" s="111" t="s">
        <v>180</v>
      </c>
      <c r="C83" s="94">
        <v>996</v>
      </c>
      <c r="D83" s="94">
        <v>966.7</v>
      </c>
      <c r="E83" s="95">
        <f t="shared" si="15"/>
        <v>97.05823293172692</v>
      </c>
      <c r="F83" s="96">
        <v>996</v>
      </c>
      <c r="G83" s="96">
        <v>963.3</v>
      </c>
      <c r="H83" s="97">
        <f t="shared" si="16"/>
        <v>96.7168674698795</v>
      </c>
      <c r="I83" s="98">
        <f t="shared" si="9"/>
        <v>1992</v>
      </c>
      <c r="J83" s="99">
        <v>996</v>
      </c>
      <c r="K83" s="100">
        <f t="shared" si="14"/>
        <v>996</v>
      </c>
      <c r="L83" s="98">
        <f t="shared" si="5"/>
        <v>1930</v>
      </c>
      <c r="M83" s="99">
        <v>966.7</v>
      </c>
      <c r="N83" s="100">
        <f t="shared" si="6"/>
        <v>963.3</v>
      </c>
      <c r="O83" s="101">
        <f>N83/K83*100</f>
        <v>96.7168674698795</v>
      </c>
    </row>
    <row r="84" spans="1:15" ht="55.5" customHeight="1">
      <c r="A84" s="83" t="s">
        <v>168</v>
      </c>
      <c r="B84" s="117" t="s">
        <v>181</v>
      </c>
      <c r="C84" s="94">
        <v>173405.4</v>
      </c>
      <c r="D84" s="94">
        <v>149883.7</v>
      </c>
      <c r="E84" s="95">
        <f t="shared" si="15"/>
        <v>86.43542819312432</v>
      </c>
      <c r="F84" s="96"/>
      <c r="G84" s="96"/>
      <c r="H84" s="97" t="e">
        <f t="shared" si="16"/>
        <v>#DIV/0!</v>
      </c>
      <c r="I84" s="98">
        <f>C84+F84</f>
        <v>173405.4</v>
      </c>
      <c r="J84" s="99"/>
      <c r="K84" s="100">
        <f>I84-J84</f>
        <v>173405.4</v>
      </c>
      <c r="L84" s="98">
        <f>D84+G84</f>
        <v>149883.7</v>
      </c>
      <c r="M84" s="99"/>
      <c r="N84" s="100">
        <f>L84-M84</f>
        <v>149883.7</v>
      </c>
      <c r="O84" s="101">
        <f>N84/K84*100</f>
        <v>86.43542819312432</v>
      </c>
    </row>
    <row r="85" spans="1:15" ht="82.5">
      <c r="A85" s="83" t="s">
        <v>168</v>
      </c>
      <c r="B85" s="111" t="s">
        <v>182</v>
      </c>
      <c r="C85" s="94"/>
      <c r="D85" s="94"/>
      <c r="E85" s="95" t="e">
        <f t="shared" si="15"/>
        <v>#DIV/0!</v>
      </c>
      <c r="F85" s="96">
        <v>12300</v>
      </c>
      <c r="G85" s="96">
        <v>9707.5</v>
      </c>
      <c r="H85" s="97">
        <f t="shared" si="16"/>
        <v>78.92276422764228</v>
      </c>
      <c r="I85" s="98">
        <f t="shared" si="9"/>
        <v>12300</v>
      </c>
      <c r="J85" s="99">
        <v>12300</v>
      </c>
      <c r="K85" s="100">
        <f t="shared" si="14"/>
        <v>0</v>
      </c>
      <c r="L85" s="98">
        <f t="shared" si="5"/>
        <v>9707.5</v>
      </c>
      <c r="M85" s="99">
        <v>9707.5</v>
      </c>
      <c r="N85" s="100">
        <f t="shared" si="6"/>
        <v>0</v>
      </c>
      <c r="O85" s="101" t="e">
        <f>N85/K85*100</f>
        <v>#DIV/0!</v>
      </c>
    </row>
    <row r="86" spans="1:15" ht="261.75" hidden="1">
      <c r="A86" s="83" t="s">
        <v>168</v>
      </c>
      <c r="B86" s="111" t="s">
        <v>183</v>
      </c>
      <c r="C86" s="94"/>
      <c r="D86" s="94"/>
      <c r="E86" s="95" t="e">
        <f t="shared" si="15"/>
        <v>#DIV/0!</v>
      </c>
      <c r="F86" s="96"/>
      <c r="G86" s="96"/>
      <c r="H86" s="97" t="e">
        <f t="shared" si="16"/>
        <v>#DIV/0!</v>
      </c>
      <c r="I86" s="98">
        <f t="shared" si="9"/>
        <v>0</v>
      </c>
      <c r="J86" s="99"/>
      <c r="K86" s="100">
        <f t="shared" si="14"/>
        <v>0</v>
      </c>
      <c r="L86" s="98">
        <f t="shared" si="5"/>
        <v>0</v>
      </c>
      <c r="M86" s="99"/>
      <c r="N86" s="100">
        <f t="shared" si="6"/>
        <v>0</v>
      </c>
      <c r="O86" s="101" t="e">
        <f>N86/K86*100</f>
        <v>#DIV/0!</v>
      </c>
    </row>
    <row r="87" spans="1:15" ht="41.25">
      <c r="A87" s="83" t="s">
        <v>168</v>
      </c>
      <c r="B87" s="111" t="s">
        <v>184</v>
      </c>
      <c r="C87" s="94">
        <v>89315.5</v>
      </c>
      <c r="D87" s="94">
        <v>68.1</v>
      </c>
      <c r="E87" s="95">
        <f t="shared" si="15"/>
        <v>0.07624656414620082</v>
      </c>
      <c r="F87" s="96"/>
      <c r="G87" s="96"/>
      <c r="H87" s="97" t="e">
        <f t="shared" si="16"/>
        <v>#DIV/0!</v>
      </c>
      <c r="I87" s="98">
        <f t="shared" si="9"/>
        <v>89315.5</v>
      </c>
      <c r="J87" s="99"/>
      <c r="K87" s="100">
        <f t="shared" si="14"/>
        <v>89315.5</v>
      </c>
      <c r="L87" s="98">
        <f t="shared" si="5"/>
        <v>68.1</v>
      </c>
      <c r="M87" s="99"/>
      <c r="N87" s="100">
        <f t="shared" si="6"/>
        <v>68.1</v>
      </c>
      <c r="O87" s="118">
        <f t="shared" si="1"/>
        <v>0.07624656414620082</v>
      </c>
    </row>
    <row r="88" spans="1:15" ht="35.25" customHeight="1">
      <c r="A88" s="83" t="s">
        <v>168</v>
      </c>
      <c r="B88" s="111" t="s">
        <v>185</v>
      </c>
      <c r="C88" s="94">
        <v>2239.5</v>
      </c>
      <c r="D88" s="94">
        <v>1569</v>
      </c>
      <c r="E88" s="95">
        <f t="shared" si="15"/>
        <v>70.06028131279304</v>
      </c>
      <c r="F88" s="96">
        <v>282</v>
      </c>
      <c r="G88" s="96">
        <v>282</v>
      </c>
      <c r="H88" s="97">
        <f t="shared" si="16"/>
        <v>100</v>
      </c>
      <c r="I88" s="98">
        <f t="shared" si="9"/>
        <v>2521.5</v>
      </c>
      <c r="J88" s="99">
        <v>282</v>
      </c>
      <c r="K88" s="100">
        <f t="shared" si="14"/>
        <v>2239.5</v>
      </c>
      <c r="L88" s="98">
        <f t="shared" si="5"/>
        <v>1851</v>
      </c>
      <c r="M88" s="99">
        <v>282</v>
      </c>
      <c r="N88" s="100">
        <f t="shared" si="6"/>
        <v>1569</v>
      </c>
      <c r="O88" s="101">
        <f t="shared" si="1"/>
        <v>70.06028131279304</v>
      </c>
    </row>
    <row r="89" spans="1:15" ht="248.25" hidden="1">
      <c r="A89" s="83" t="s">
        <v>168</v>
      </c>
      <c r="B89" s="111" t="s">
        <v>186</v>
      </c>
      <c r="C89" s="94">
        <v>0</v>
      </c>
      <c r="D89" s="94">
        <v>0</v>
      </c>
      <c r="E89" s="95" t="e">
        <f t="shared" si="15"/>
        <v>#DIV/0!</v>
      </c>
      <c r="F89" s="96">
        <v>0</v>
      </c>
      <c r="G89" s="96">
        <v>0</v>
      </c>
      <c r="H89" s="97" t="e">
        <f t="shared" si="16"/>
        <v>#DIV/0!</v>
      </c>
      <c r="I89" s="98">
        <f t="shared" si="9"/>
        <v>0</v>
      </c>
      <c r="J89" s="99"/>
      <c r="K89" s="100">
        <f t="shared" si="14"/>
        <v>0</v>
      </c>
      <c r="L89" s="98">
        <f t="shared" si="5"/>
        <v>0</v>
      </c>
      <c r="M89" s="99"/>
      <c r="N89" s="100">
        <f t="shared" si="6"/>
        <v>0</v>
      </c>
      <c r="O89" s="101" t="e">
        <f t="shared" si="1"/>
        <v>#DIV/0!</v>
      </c>
    </row>
    <row r="90" spans="1:15" ht="41.25">
      <c r="A90" s="83" t="s">
        <v>168</v>
      </c>
      <c r="B90" s="111" t="s">
        <v>187</v>
      </c>
      <c r="C90" s="94">
        <v>2076.2</v>
      </c>
      <c r="D90" s="94">
        <v>828.9</v>
      </c>
      <c r="E90" s="95">
        <f t="shared" si="15"/>
        <v>39.923899431653986</v>
      </c>
      <c r="F90" s="96"/>
      <c r="G90" s="96"/>
      <c r="H90" s="97" t="e">
        <f t="shared" si="16"/>
        <v>#DIV/0!</v>
      </c>
      <c r="I90" s="98">
        <f t="shared" si="9"/>
        <v>2076.2</v>
      </c>
      <c r="J90" s="99"/>
      <c r="K90" s="100">
        <f t="shared" si="14"/>
        <v>2076.2</v>
      </c>
      <c r="L90" s="98">
        <f t="shared" si="5"/>
        <v>828.9</v>
      </c>
      <c r="M90" s="99"/>
      <c r="N90" s="100">
        <f t="shared" si="6"/>
        <v>828.9</v>
      </c>
      <c r="O90" s="101">
        <f t="shared" si="1"/>
        <v>39.923899431653986</v>
      </c>
    </row>
    <row r="91" spans="1:15" ht="104.25" customHeight="1">
      <c r="A91" s="83" t="s">
        <v>188</v>
      </c>
      <c r="B91" s="111" t="s">
        <v>189</v>
      </c>
      <c r="C91" s="94">
        <v>9708.4</v>
      </c>
      <c r="D91" s="94">
        <v>9708.2</v>
      </c>
      <c r="E91" s="95">
        <f t="shared" si="15"/>
        <v>99.99793992830952</v>
      </c>
      <c r="F91" s="94">
        <v>9708.4</v>
      </c>
      <c r="G91" s="96">
        <v>9708.3</v>
      </c>
      <c r="H91" s="97">
        <f t="shared" si="16"/>
        <v>99.99896996415475</v>
      </c>
      <c r="I91" s="98">
        <f t="shared" si="9"/>
        <v>19416.8</v>
      </c>
      <c r="J91" s="99">
        <v>9708.4</v>
      </c>
      <c r="K91" s="100">
        <f t="shared" si="14"/>
        <v>9708.4</v>
      </c>
      <c r="L91" s="98">
        <f t="shared" si="5"/>
        <v>19416.5</v>
      </c>
      <c r="M91" s="99">
        <v>9708.3</v>
      </c>
      <c r="N91" s="100">
        <f t="shared" si="6"/>
        <v>9708.2</v>
      </c>
      <c r="O91" s="101">
        <f t="shared" si="1"/>
        <v>99.99793992830952</v>
      </c>
    </row>
    <row r="92" spans="1:15" ht="96" customHeight="1">
      <c r="A92" s="109" t="s">
        <v>188</v>
      </c>
      <c r="B92" s="93" t="s">
        <v>190</v>
      </c>
      <c r="C92" s="94">
        <v>1500</v>
      </c>
      <c r="D92" s="94">
        <v>1240.2</v>
      </c>
      <c r="E92" s="95">
        <f t="shared" si="10"/>
        <v>82.67999999999999</v>
      </c>
      <c r="F92" s="94">
        <v>1500</v>
      </c>
      <c r="G92" s="96">
        <v>1240.2</v>
      </c>
      <c r="H92" s="97">
        <f>G92/F92*100</f>
        <v>82.67999999999999</v>
      </c>
      <c r="I92" s="98">
        <f aca="true" t="shared" si="17" ref="I92:I108">C92+F92</f>
        <v>3000</v>
      </c>
      <c r="J92" s="99">
        <v>1500</v>
      </c>
      <c r="K92" s="100">
        <f t="shared" si="14"/>
        <v>1500</v>
      </c>
      <c r="L92" s="98">
        <f aca="true" t="shared" si="18" ref="L92:L154">D92+G92</f>
        <v>2480.4</v>
      </c>
      <c r="M92" s="99">
        <v>1240.2</v>
      </c>
      <c r="N92" s="100">
        <f aca="true" t="shared" si="19" ref="N92:N154">L92-M92</f>
        <v>1240.2</v>
      </c>
      <c r="O92" s="101">
        <f t="shared" si="1"/>
        <v>82.67999999999999</v>
      </c>
    </row>
    <row r="93" spans="1:15" ht="25.5" customHeight="1">
      <c r="A93" s="83" t="s">
        <v>188</v>
      </c>
      <c r="B93" s="93" t="s">
        <v>191</v>
      </c>
      <c r="C93" s="94">
        <v>2140.1</v>
      </c>
      <c r="D93" s="94">
        <v>2140.1</v>
      </c>
      <c r="E93" s="95">
        <f t="shared" si="10"/>
        <v>100</v>
      </c>
      <c r="F93" s="94">
        <v>2140.1</v>
      </c>
      <c r="G93" s="96">
        <v>2140.1</v>
      </c>
      <c r="H93" s="97">
        <f>G93/F93*100</f>
        <v>100</v>
      </c>
      <c r="I93" s="98">
        <f t="shared" si="17"/>
        <v>4280.2</v>
      </c>
      <c r="J93" s="99">
        <v>2140.2</v>
      </c>
      <c r="K93" s="100">
        <f t="shared" si="14"/>
        <v>2140</v>
      </c>
      <c r="L93" s="98">
        <f t="shared" si="18"/>
        <v>4280.2</v>
      </c>
      <c r="M93" s="99">
        <v>2140.1</v>
      </c>
      <c r="N93" s="100">
        <f t="shared" si="19"/>
        <v>2140.1</v>
      </c>
      <c r="O93" s="101">
        <f>N93/K93*100</f>
        <v>100.00467289719626</v>
      </c>
    </row>
    <row r="94" spans="1:15" ht="48" customHeight="1" hidden="1">
      <c r="A94" s="83" t="s">
        <v>188</v>
      </c>
      <c r="B94" s="93" t="s">
        <v>192</v>
      </c>
      <c r="C94" s="94"/>
      <c r="D94" s="94"/>
      <c r="E94" s="95" t="e">
        <f t="shared" si="10"/>
        <v>#DIV/0!</v>
      </c>
      <c r="F94" s="94"/>
      <c r="G94" s="96"/>
      <c r="H94" s="97"/>
      <c r="I94" s="98">
        <f t="shared" si="17"/>
        <v>0</v>
      </c>
      <c r="J94" s="99"/>
      <c r="K94" s="100">
        <f t="shared" si="14"/>
        <v>0</v>
      </c>
      <c r="L94" s="98">
        <f t="shared" si="18"/>
        <v>0</v>
      </c>
      <c r="M94" s="99"/>
      <c r="N94" s="100">
        <f t="shared" si="19"/>
        <v>0</v>
      </c>
      <c r="O94" s="101"/>
    </row>
    <row r="95" spans="1:15" ht="59.25" customHeight="1">
      <c r="A95" s="83" t="s">
        <v>188</v>
      </c>
      <c r="B95" s="119" t="s">
        <v>193</v>
      </c>
      <c r="C95" s="94"/>
      <c r="D95" s="94"/>
      <c r="E95" s="95" t="e">
        <f>D95/C95*100</f>
        <v>#DIV/0!</v>
      </c>
      <c r="F95" s="120">
        <v>23947.8</v>
      </c>
      <c r="G95" s="96">
        <v>2825.9</v>
      </c>
      <c r="H95" s="97">
        <f>G95/F95*100</f>
        <v>11.800248874635667</v>
      </c>
      <c r="I95" s="98">
        <f>C95+F95</f>
        <v>23947.8</v>
      </c>
      <c r="J95" s="99"/>
      <c r="K95" s="100">
        <f>I95-J95</f>
        <v>23947.8</v>
      </c>
      <c r="L95" s="98">
        <f>D95+G95</f>
        <v>2825.9</v>
      </c>
      <c r="M95" s="99"/>
      <c r="N95" s="100">
        <f t="shared" si="19"/>
        <v>2825.9</v>
      </c>
      <c r="O95" s="101">
        <f>N95/K95*100</f>
        <v>11.800248874635667</v>
      </c>
    </row>
    <row r="96" spans="1:15" ht="50.25" customHeight="1">
      <c r="A96" s="83" t="s">
        <v>188</v>
      </c>
      <c r="B96" s="119" t="s">
        <v>194</v>
      </c>
      <c r="C96" s="94">
        <v>11295.8</v>
      </c>
      <c r="D96" s="94">
        <v>11159.6</v>
      </c>
      <c r="E96" s="95">
        <f>D96/C96*100</f>
        <v>98.79424210768605</v>
      </c>
      <c r="F96" s="94">
        <v>11295.8</v>
      </c>
      <c r="G96" s="96">
        <v>11159.5</v>
      </c>
      <c r="H96" s="97">
        <f>G96/F96*100</f>
        <v>98.79335682288993</v>
      </c>
      <c r="I96" s="98">
        <f>C96+F96</f>
        <v>22591.6</v>
      </c>
      <c r="J96" s="99">
        <v>11295.9</v>
      </c>
      <c r="K96" s="100">
        <f>I96-J96</f>
        <v>11295.699999999999</v>
      </c>
      <c r="L96" s="98">
        <f>D96+G96</f>
        <v>22319.1</v>
      </c>
      <c r="M96" s="99">
        <v>11159.5</v>
      </c>
      <c r="N96" s="100">
        <f>L96-M96</f>
        <v>11159.599999999999</v>
      </c>
      <c r="O96" s="101">
        <f>N96/K96*100</f>
        <v>98.79511672583372</v>
      </c>
    </row>
    <row r="97" spans="1:15" ht="399.75" hidden="1">
      <c r="A97" s="83" t="s">
        <v>188</v>
      </c>
      <c r="B97" s="93" t="s">
        <v>195</v>
      </c>
      <c r="C97" s="94">
        <v>0</v>
      </c>
      <c r="D97" s="94">
        <v>0</v>
      </c>
      <c r="E97" s="95" t="e">
        <f t="shared" si="10"/>
        <v>#DIV/0!</v>
      </c>
      <c r="F97" s="94">
        <v>0</v>
      </c>
      <c r="G97" s="96">
        <v>0</v>
      </c>
      <c r="H97" s="97" t="e">
        <f>G97/F97*100</f>
        <v>#DIV/0!</v>
      </c>
      <c r="I97" s="98">
        <f t="shared" si="17"/>
        <v>0</v>
      </c>
      <c r="J97" s="99">
        <v>0</v>
      </c>
      <c r="K97" s="100">
        <f t="shared" si="14"/>
        <v>0</v>
      </c>
      <c r="L97" s="98">
        <f t="shared" si="18"/>
        <v>0</v>
      </c>
      <c r="M97" s="99">
        <v>0</v>
      </c>
      <c r="N97" s="100">
        <f>L97-M97</f>
        <v>0</v>
      </c>
      <c r="O97" s="101" t="e">
        <f t="shared" si="1"/>
        <v>#DIV/0!</v>
      </c>
    </row>
    <row r="98" spans="1:15" ht="69" hidden="1">
      <c r="A98" s="121" t="s">
        <v>188</v>
      </c>
      <c r="B98" s="122" t="s">
        <v>196</v>
      </c>
      <c r="C98" s="94">
        <v>0</v>
      </c>
      <c r="D98" s="94">
        <v>0</v>
      </c>
      <c r="E98" s="95" t="e">
        <f t="shared" si="10"/>
        <v>#DIV/0!</v>
      </c>
      <c r="F98" s="94">
        <v>0</v>
      </c>
      <c r="G98" s="96">
        <v>0</v>
      </c>
      <c r="H98" s="97" t="e">
        <f>G98/F98*100</f>
        <v>#DIV/0!</v>
      </c>
      <c r="I98" s="98">
        <f t="shared" si="17"/>
        <v>0</v>
      </c>
      <c r="J98" s="99"/>
      <c r="K98" s="100">
        <f t="shared" si="14"/>
        <v>0</v>
      </c>
      <c r="L98" s="98">
        <f t="shared" si="18"/>
        <v>0</v>
      </c>
      <c r="M98" s="99"/>
      <c r="N98" s="100">
        <f t="shared" si="19"/>
        <v>0</v>
      </c>
      <c r="O98" s="101" t="e">
        <f t="shared" si="1"/>
        <v>#DIV/0!</v>
      </c>
    </row>
    <row r="99" spans="1:15" ht="358.5" hidden="1">
      <c r="A99" s="83" t="s">
        <v>188</v>
      </c>
      <c r="B99" s="93" t="s">
        <v>197</v>
      </c>
      <c r="C99" s="94"/>
      <c r="D99" s="94"/>
      <c r="E99" s="95"/>
      <c r="F99" s="94"/>
      <c r="G99" s="96"/>
      <c r="H99" s="97" t="e">
        <f>G99/F99*100</f>
        <v>#DIV/0!</v>
      </c>
      <c r="I99" s="98">
        <f t="shared" si="17"/>
        <v>0</v>
      </c>
      <c r="J99" s="99"/>
      <c r="K99" s="100">
        <f t="shared" si="14"/>
        <v>0</v>
      </c>
      <c r="L99" s="98">
        <f t="shared" si="18"/>
        <v>0</v>
      </c>
      <c r="M99" s="99"/>
      <c r="N99" s="100">
        <f t="shared" si="19"/>
        <v>0</v>
      </c>
      <c r="O99" s="101"/>
    </row>
    <row r="100" spans="1:15" ht="41.25" hidden="1">
      <c r="A100" s="83" t="s">
        <v>188</v>
      </c>
      <c r="B100" s="93" t="s">
        <v>198</v>
      </c>
      <c r="C100" s="94"/>
      <c r="D100" s="94"/>
      <c r="E100" s="95" t="e">
        <f t="shared" si="10"/>
        <v>#DIV/0!</v>
      </c>
      <c r="F100" s="94"/>
      <c r="G100" s="96"/>
      <c r="H100" s="97" t="e">
        <f>G100/F100*100</f>
        <v>#DIV/0!</v>
      </c>
      <c r="I100" s="98">
        <f t="shared" si="17"/>
        <v>0</v>
      </c>
      <c r="J100" s="99"/>
      <c r="K100" s="100">
        <f t="shared" si="14"/>
        <v>0</v>
      </c>
      <c r="L100" s="98">
        <f t="shared" si="18"/>
        <v>0</v>
      </c>
      <c r="M100" s="99"/>
      <c r="N100" s="100">
        <f t="shared" si="19"/>
        <v>0</v>
      </c>
      <c r="O100" s="101" t="e">
        <f t="shared" si="1"/>
        <v>#DIV/0!</v>
      </c>
    </row>
    <row r="101" spans="1:15" ht="27">
      <c r="A101" s="83" t="s">
        <v>188</v>
      </c>
      <c r="B101" s="93" t="s">
        <v>199</v>
      </c>
      <c r="C101" s="94"/>
      <c r="D101" s="94"/>
      <c r="E101" s="95"/>
      <c r="F101" s="94">
        <v>4200</v>
      </c>
      <c r="G101" s="96">
        <v>2967.3</v>
      </c>
      <c r="H101" s="97">
        <f>G101/F101*100</f>
        <v>70.65</v>
      </c>
      <c r="I101" s="98">
        <f>C101+F101</f>
        <v>4200</v>
      </c>
      <c r="J101" s="99"/>
      <c r="K101" s="100">
        <f t="shared" si="14"/>
        <v>4200</v>
      </c>
      <c r="L101" s="98">
        <f>D101+G101</f>
        <v>2967.3</v>
      </c>
      <c r="M101" s="99"/>
      <c r="N101" s="100">
        <f t="shared" si="19"/>
        <v>2967.3</v>
      </c>
      <c r="O101" s="101">
        <f>N101/K101*100</f>
        <v>70.65</v>
      </c>
    </row>
    <row r="102" spans="1:15" ht="409.5" hidden="1">
      <c r="A102" s="83" t="s">
        <v>188</v>
      </c>
      <c r="B102" s="114" t="s">
        <v>200</v>
      </c>
      <c r="C102" s="94"/>
      <c r="D102" s="94"/>
      <c r="E102" s="95"/>
      <c r="F102" s="94"/>
      <c r="G102" s="96"/>
      <c r="H102" s="97" t="e">
        <f>G102/F102*100</f>
        <v>#DIV/0!</v>
      </c>
      <c r="I102" s="98">
        <f t="shared" si="17"/>
        <v>0</v>
      </c>
      <c r="J102" s="99"/>
      <c r="K102" s="100">
        <f t="shared" si="14"/>
        <v>0</v>
      </c>
      <c r="L102" s="98">
        <f t="shared" si="18"/>
        <v>0</v>
      </c>
      <c r="M102" s="99"/>
      <c r="N102" s="100">
        <f t="shared" si="19"/>
        <v>0</v>
      </c>
      <c r="O102" s="101" t="e">
        <f t="shared" si="1"/>
        <v>#DIV/0!</v>
      </c>
    </row>
    <row r="103" spans="1:15" ht="27" hidden="1">
      <c r="A103" s="83" t="s">
        <v>188</v>
      </c>
      <c r="B103" s="93" t="s">
        <v>201</v>
      </c>
      <c r="C103" s="94"/>
      <c r="D103" s="94"/>
      <c r="E103" s="95" t="e">
        <f t="shared" si="10"/>
        <v>#DIV/0!</v>
      </c>
      <c r="F103" s="94"/>
      <c r="G103" s="96"/>
      <c r="H103" s="97" t="e">
        <f>G103/F103*100</f>
        <v>#DIV/0!</v>
      </c>
      <c r="I103" s="98">
        <f t="shared" si="17"/>
        <v>0</v>
      </c>
      <c r="J103" s="99"/>
      <c r="K103" s="100">
        <f t="shared" si="14"/>
        <v>0</v>
      </c>
      <c r="L103" s="98">
        <f t="shared" si="18"/>
        <v>0</v>
      </c>
      <c r="M103" s="99"/>
      <c r="N103" s="100">
        <f t="shared" si="19"/>
        <v>0</v>
      </c>
      <c r="O103" s="101" t="e">
        <f t="shared" si="1"/>
        <v>#DIV/0!</v>
      </c>
    </row>
    <row r="104" spans="1:15" ht="192.75" hidden="1">
      <c r="A104" s="83" t="s">
        <v>188</v>
      </c>
      <c r="B104" s="93" t="s">
        <v>202</v>
      </c>
      <c r="C104" s="94"/>
      <c r="D104" s="94"/>
      <c r="E104" s="95"/>
      <c r="F104" s="94"/>
      <c r="G104" s="96"/>
      <c r="H104" s="97"/>
      <c r="I104" s="98">
        <f t="shared" si="17"/>
        <v>0</v>
      </c>
      <c r="J104" s="99"/>
      <c r="K104" s="100">
        <f t="shared" si="14"/>
        <v>0</v>
      </c>
      <c r="L104" s="98">
        <f t="shared" si="18"/>
        <v>0</v>
      </c>
      <c r="M104" s="99"/>
      <c r="N104" s="100">
        <f t="shared" si="19"/>
        <v>0</v>
      </c>
      <c r="O104" s="101" t="e">
        <f t="shared" si="1"/>
        <v>#DIV/0!</v>
      </c>
    </row>
    <row r="105" spans="1:15" ht="165" hidden="1">
      <c r="A105" s="83" t="s">
        <v>188</v>
      </c>
      <c r="B105" s="93" t="s">
        <v>203</v>
      </c>
      <c r="C105" s="94"/>
      <c r="D105" s="94"/>
      <c r="E105" s="95"/>
      <c r="F105" s="94"/>
      <c r="G105" s="96"/>
      <c r="H105" s="97"/>
      <c r="I105" s="98">
        <f t="shared" si="17"/>
        <v>0</v>
      </c>
      <c r="J105" s="99"/>
      <c r="K105" s="100">
        <f t="shared" si="14"/>
        <v>0</v>
      </c>
      <c r="L105" s="98">
        <f t="shared" si="18"/>
        <v>0</v>
      </c>
      <c r="M105" s="99"/>
      <c r="N105" s="100">
        <f t="shared" si="19"/>
        <v>0</v>
      </c>
      <c r="O105" s="101" t="e">
        <f t="shared" si="1"/>
        <v>#DIV/0!</v>
      </c>
    </row>
    <row r="106" spans="1:15" ht="54.75" hidden="1">
      <c r="A106" s="83" t="s">
        <v>188</v>
      </c>
      <c r="B106" s="123" t="s">
        <v>204</v>
      </c>
      <c r="C106" s="94"/>
      <c r="D106" s="94"/>
      <c r="E106" s="95"/>
      <c r="F106" s="94"/>
      <c r="G106" s="96"/>
      <c r="H106" s="97"/>
      <c r="I106" s="98">
        <f t="shared" si="17"/>
        <v>0</v>
      </c>
      <c r="J106" s="99"/>
      <c r="K106" s="100">
        <f t="shared" si="14"/>
        <v>0</v>
      </c>
      <c r="L106" s="98">
        <f t="shared" si="18"/>
        <v>0</v>
      </c>
      <c r="M106" s="99"/>
      <c r="N106" s="100">
        <f t="shared" si="19"/>
        <v>0</v>
      </c>
      <c r="O106" s="101" t="e">
        <f t="shared" si="1"/>
        <v>#DIV/0!</v>
      </c>
    </row>
    <row r="107" spans="1:15" ht="27">
      <c r="A107" s="92" t="s">
        <v>188</v>
      </c>
      <c r="B107" s="93" t="s">
        <v>205</v>
      </c>
      <c r="C107" s="94"/>
      <c r="D107" s="94"/>
      <c r="E107" s="95"/>
      <c r="F107" s="94">
        <v>63159.4</v>
      </c>
      <c r="G107" s="96">
        <v>41923.6</v>
      </c>
      <c r="H107" s="97">
        <f>G107/F107*100</f>
        <v>66.37745133740978</v>
      </c>
      <c r="I107" s="98">
        <f t="shared" si="17"/>
        <v>63159.4</v>
      </c>
      <c r="J107" s="99"/>
      <c r="K107" s="100">
        <f t="shared" si="14"/>
        <v>63159.4</v>
      </c>
      <c r="L107" s="98">
        <f t="shared" si="18"/>
        <v>41923.6</v>
      </c>
      <c r="M107" s="99"/>
      <c r="N107" s="100">
        <f t="shared" si="19"/>
        <v>41923.6</v>
      </c>
      <c r="O107" s="101">
        <f t="shared" si="1"/>
        <v>66.37745133740978</v>
      </c>
    </row>
    <row r="108" spans="1:15" ht="18" customHeight="1">
      <c r="A108" s="83" t="s">
        <v>206</v>
      </c>
      <c r="B108" s="93" t="s">
        <v>207</v>
      </c>
      <c r="C108" s="94">
        <v>40.6</v>
      </c>
      <c r="D108" s="94">
        <v>21.6</v>
      </c>
      <c r="E108" s="95">
        <f>D108/C108*100</f>
        <v>53.20197044334976</v>
      </c>
      <c r="F108" s="94">
        <v>0</v>
      </c>
      <c r="G108" s="96"/>
      <c r="H108" s="97">
        <v>0</v>
      </c>
      <c r="I108" s="98">
        <f t="shared" si="17"/>
        <v>40.6</v>
      </c>
      <c r="J108" s="99"/>
      <c r="K108" s="100">
        <f t="shared" si="14"/>
        <v>40.6</v>
      </c>
      <c r="L108" s="98">
        <f t="shared" si="18"/>
        <v>21.6</v>
      </c>
      <c r="M108" s="99"/>
      <c r="N108" s="100">
        <f t="shared" si="19"/>
        <v>21.6</v>
      </c>
      <c r="O108" s="124">
        <f t="shared" si="1"/>
        <v>53.20197044334976</v>
      </c>
    </row>
    <row r="109" spans="1:15" ht="20.25" customHeight="1">
      <c r="A109" s="125" t="s">
        <v>208</v>
      </c>
      <c r="B109" s="126" t="s">
        <v>209</v>
      </c>
      <c r="C109" s="112">
        <f>C110</f>
        <v>6148.2</v>
      </c>
      <c r="D109" s="112">
        <f aca="true" t="shared" si="20" ref="D109:N109">D110</f>
        <v>4604.9</v>
      </c>
      <c r="E109" s="103">
        <f t="shared" si="10"/>
        <v>74.89834423083178</v>
      </c>
      <c r="F109" s="112">
        <f t="shared" si="20"/>
        <v>5172.3</v>
      </c>
      <c r="G109" s="112">
        <f t="shared" si="20"/>
        <v>4504.6</v>
      </c>
      <c r="H109" s="90">
        <f t="shared" si="20"/>
        <v>87.09084933201864</v>
      </c>
      <c r="I109" s="112">
        <f t="shared" si="20"/>
        <v>11320.5</v>
      </c>
      <c r="J109" s="112">
        <f t="shared" si="20"/>
        <v>5039.9</v>
      </c>
      <c r="K109" s="112">
        <f>K110</f>
        <v>6280.6</v>
      </c>
      <c r="L109" s="112">
        <f t="shared" si="20"/>
        <v>9109.5</v>
      </c>
      <c r="M109" s="112">
        <f t="shared" si="20"/>
        <v>4510</v>
      </c>
      <c r="N109" s="112">
        <f t="shared" si="20"/>
        <v>4599.5</v>
      </c>
      <c r="O109" s="127">
        <f t="shared" si="1"/>
        <v>73.23344903353183</v>
      </c>
    </row>
    <row r="110" spans="1:15" ht="27" customHeight="1">
      <c r="A110" s="83" t="s">
        <v>210</v>
      </c>
      <c r="B110" s="128" t="s">
        <v>211</v>
      </c>
      <c r="C110" s="96">
        <v>6148.2</v>
      </c>
      <c r="D110" s="96">
        <v>4604.9</v>
      </c>
      <c r="E110" s="95">
        <f t="shared" si="10"/>
        <v>74.89834423083178</v>
      </c>
      <c r="F110" s="96">
        <v>5172.3</v>
      </c>
      <c r="G110" s="96">
        <v>4504.6</v>
      </c>
      <c r="H110" s="97">
        <f>G110/F110*100</f>
        <v>87.09084933201864</v>
      </c>
      <c r="I110" s="98">
        <f aca="true" t="shared" si="21" ref="I110:I154">C110+F110</f>
        <v>11320.5</v>
      </c>
      <c r="J110" s="99">
        <v>5039.9</v>
      </c>
      <c r="K110" s="100">
        <f>I110-J110</f>
        <v>6280.6</v>
      </c>
      <c r="L110" s="98">
        <f t="shared" si="18"/>
        <v>9109.5</v>
      </c>
      <c r="M110" s="99">
        <v>4510</v>
      </c>
      <c r="N110" s="100">
        <f t="shared" si="19"/>
        <v>4599.5</v>
      </c>
      <c r="O110" s="101">
        <f t="shared" si="1"/>
        <v>73.23344903353183</v>
      </c>
    </row>
    <row r="111" spans="1:15" ht="17.25" customHeight="1">
      <c r="A111" s="87" t="s">
        <v>212</v>
      </c>
      <c r="B111" s="88" t="s">
        <v>213</v>
      </c>
      <c r="C111" s="89">
        <f>SUM(C112:C121)</f>
        <v>2412397.4000000004</v>
      </c>
      <c r="D111" s="89">
        <f>SUM(D112:D121)</f>
        <v>1947362.5</v>
      </c>
      <c r="E111" s="89">
        <f>D111/C111*100</f>
        <v>80.72312215226229</v>
      </c>
      <c r="F111" s="112">
        <f>F112+F114+F115+F120+F121</f>
        <v>0</v>
      </c>
      <c r="G111" s="112">
        <f>SUM(G112:G121)</f>
        <v>0</v>
      </c>
      <c r="H111" s="90">
        <v>0</v>
      </c>
      <c r="I111" s="89">
        <f aca="true" t="shared" si="22" ref="I111:N111">SUM(I112:I121)</f>
        <v>2412397.4000000004</v>
      </c>
      <c r="J111" s="89">
        <f t="shared" si="22"/>
        <v>0</v>
      </c>
      <c r="K111" s="89">
        <f t="shared" si="22"/>
        <v>2412397.4000000004</v>
      </c>
      <c r="L111" s="89">
        <f t="shared" si="22"/>
        <v>1947362.5</v>
      </c>
      <c r="M111" s="89">
        <f t="shared" si="22"/>
        <v>0</v>
      </c>
      <c r="N111" s="89">
        <f t="shared" si="22"/>
        <v>1947362.5</v>
      </c>
      <c r="O111" s="91">
        <f t="shared" si="1"/>
        <v>80.72312215226229</v>
      </c>
    </row>
    <row r="112" spans="1:15" ht="20.25" customHeight="1">
      <c r="A112" s="92" t="s">
        <v>214</v>
      </c>
      <c r="B112" s="93" t="s">
        <v>215</v>
      </c>
      <c r="C112" s="94">
        <v>400502.3</v>
      </c>
      <c r="D112" s="94">
        <v>333131.1</v>
      </c>
      <c r="E112" s="95">
        <f t="shared" si="10"/>
        <v>83.1783238198632</v>
      </c>
      <c r="F112" s="96">
        <v>0</v>
      </c>
      <c r="G112" s="96">
        <v>0</v>
      </c>
      <c r="H112" s="97">
        <v>0</v>
      </c>
      <c r="I112" s="98">
        <f t="shared" si="21"/>
        <v>400502.3</v>
      </c>
      <c r="J112" s="99"/>
      <c r="K112" s="100">
        <f aca="true" t="shared" si="23" ref="K112:K154">I112-J112</f>
        <v>400502.3</v>
      </c>
      <c r="L112" s="98">
        <f t="shared" si="18"/>
        <v>333131.1</v>
      </c>
      <c r="M112" s="99"/>
      <c r="N112" s="100">
        <f t="shared" si="19"/>
        <v>333131.1</v>
      </c>
      <c r="O112" s="101">
        <f t="shared" si="1"/>
        <v>83.1783238198632</v>
      </c>
    </row>
    <row r="113" spans="1:15" ht="179.25" hidden="1">
      <c r="A113" s="105" t="s">
        <v>214</v>
      </c>
      <c r="B113" s="93" t="s">
        <v>216</v>
      </c>
      <c r="C113" s="94"/>
      <c r="D113" s="94"/>
      <c r="E113" s="95" t="e">
        <f t="shared" si="10"/>
        <v>#DIV/0!</v>
      </c>
      <c r="F113" s="96">
        <v>0</v>
      </c>
      <c r="G113" s="96">
        <v>0</v>
      </c>
      <c r="H113" s="97">
        <v>0</v>
      </c>
      <c r="I113" s="98">
        <f t="shared" si="21"/>
        <v>0</v>
      </c>
      <c r="J113" s="99"/>
      <c r="K113" s="100">
        <f t="shared" si="23"/>
        <v>0</v>
      </c>
      <c r="L113" s="98">
        <f t="shared" si="18"/>
        <v>0</v>
      </c>
      <c r="M113" s="99"/>
      <c r="N113" s="100">
        <f t="shared" si="19"/>
        <v>0</v>
      </c>
      <c r="O113" s="101" t="e">
        <f t="shared" si="1"/>
        <v>#DIV/0!</v>
      </c>
    </row>
    <row r="114" spans="1:15" ht="13.5">
      <c r="A114" s="92" t="s">
        <v>217</v>
      </c>
      <c r="B114" s="114" t="s">
        <v>218</v>
      </c>
      <c r="C114" s="94">
        <f>1772828.2-C115-C116-C117</f>
        <v>1665548.4</v>
      </c>
      <c r="D114" s="94">
        <f>1409095.2-D115-D116-D117</f>
        <v>1322638.4</v>
      </c>
      <c r="E114" s="94">
        <f t="shared" si="10"/>
        <v>79.41158599774104</v>
      </c>
      <c r="F114" s="96">
        <v>0</v>
      </c>
      <c r="G114" s="96">
        <v>0</v>
      </c>
      <c r="H114" s="96">
        <v>0</v>
      </c>
      <c r="I114" s="98">
        <f t="shared" si="21"/>
        <v>1665548.4</v>
      </c>
      <c r="J114" s="99"/>
      <c r="K114" s="100">
        <f t="shared" si="23"/>
        <v>1665548.4</v>
      </c>
      <c r="L114" s="98">
        <f t="shared" si="18"/>
        <v>1322638.4</v>
      </c>
      <c r="M114" s="99"/>
      <c r="N114" s="100">
        <f t="shared" si="19"/>
        <v>1322638.4</v>
      </c>
      <c r="O114" s="129">
        <f t="shared" si="1"/>
        <v>79.41158599774104</v>
      </c>
    </row>
    <row r="115" spans="1:15" ht="81.75" customHeight="1">
      <c r="A115" s="92" t="s">
        <v>217</v>
      </c>
      <c r="B115" s="93" t="s">
        <v>219</v>
      </c>
      <c r="C115" s="94">
        <v>90538.7</v>
      </c>
      <c r="D115" s="94">
        <v>71613</v>
      </c>
      <c r="E115" s="95">
        <f t="shared" si="10"/>
        <v>79.09656312714894</v>
      </c>
      <c r="F115" s="96">
        <v>0</v>
      </c>
      <c r="G115" s="96">
        <v>0</v>
      </c>
      <c r="H115" s="97">
        <v>0</v>
      </c>
      <c r="I115" s="98">
        <f t="shared" si="21"/>
        <v>90538.7</v>
      </c>
      <c r="J115" s="99"/>
      <c r="K115" s="100">
        <f t="shared" si="23"/>
        <v>90538.7</v>
      </c>
      <c r="L115" s="98">
        <f t="shared" si="18"/>
        <v>71613</v>
      </c>
      <c r="M115" s="99"/>
      <c r="N115" s="100">
        <f t="shared" si="19"/>
        <v>71613</v>
      </c>
      <c r="O115" s="101">
        <f t="shared" si="1"/>
        <v>79.09656312714894</v>
      </c>
    </row>
    <row r="116" spans="1:15" ht="75.75" customHeight="1">
      <c r="A116" s="92" t="s">
        <v>217</v>
      </c>
      <c r="B116" s="93" t="s">
        <v>220</v>
      </c>
      <c r="C116" s="94">
        <v>16741.1</v>
      </c>
      <c r="D116" s="94">
        <v>14843.8</v>
      </c>
      <c r="E116" s="95">
        <f t="shared" si="10"/>
        <v>88.66681400863743</v>
      </c>
      <c r="F116" s="96"/>
      <c r="G116" s="96"/>
      <c r="H116" s="97" t="e">
        <f>G116/F116*100</f>
        <v>#DIV/0!</v>
      </c>
      <c r="I116" s="98">
        <f t="shared" si="21"/>
        <v>16741.1</v>
      </c>
      <c r="J116" s="99"/>
      <c r="K116" s="100">
        <f t="shared" si="23"/>
        <v>16741.1</v>
      </c>
      <c r="L116" s="98">
        <f t="shared" si="18"/>
        <v>14843.8</v>
      </c>
      <c r="M116" s="99"/>
      <c r="N116" s="100">
        <f t="shared" si="19"/>
        <v>14843.8</v>
      </c>
      <c r="O116" s="101">
        <f t="shared" si="1"/>
        <v>88.66681400863743</v>
      </c>
    </row>
    <row r="117" spans="1:15" ht="289.5" hidden="1">
      <c r="A117" s="92" t="s">
        <v>217</v>
      </c>
      <c r="B117" s="93" t="s">
        <v>221</v>
      </c>
      <c r="C117" s="94">
        <v>0</v>
      </c>
      <c r="D117" s="94">
        <v>0</v>
      </c>
      <c r="E117" s="95" t="e">
        <f t="shared" si="10"/>
        <v>#DIV/0!</v>
      </c>
      <c r="F117" s="96"/>
      <c r="G117" s="96"/>
      <c r="H117" s="97"/>
      <c r="I117" s="98">
        <f t="shared" si="21"/>
        <v>0</v>
      </c>
      <c r="J117" s="99"/>
      <c r="K117" s="100">
        <f t="shared" si="23"/>
        <v>0</v>
      </c>
      <c r="L117" s="98">
        <f t="shared" si="18"/>
        <v>0</v>
      </c>
      <c r="M117" s="99"/>
      <c r="N117" s="100">
        <f t="shared" si="19"/>
        <v>0</v>
      </c>
      <c r="O117" s="101" t="e">
        <f t="shared" si="1"/>
        <v>#DIV/0!</v>
      </c>
    </row>
    <row r="118" spans="1:15" ht="110.25" hidden="1">
      <c r="A118" s="92" t="s">
        <v>217</v>
      </c>
      <c r="B118" s="93" t="s">
        <v>222</v>
      </c>
      <c r="C118" s="94"/>
      <c r="D118" s="94"/>
      <c r="E118" s="95"/>
      <c r="F118" s="96">
        <v>0</v>
      </c>
      <c r="G118" s="96">
        <v>0</v>
      </c>
      <c r="H118" s="97">
        <v>0</v>
      </c>
      <c r="I118" s="98">
        <f t="shared" si="21"/>
        <v>0</v>
      </c>
      <c r="J118" s="99"/>
      <c r="K118" s="100">
        <f t="shared" si="23"/>
        <v>0</v>
      </c>
      <c r="L118" s="98">
        <f t="shared" si="18"/>
        <v>0</v>
      </c>
      <c r="M118" s="99"/>
      <c r="N118" s="100">
        <f t="shared" si="19"/>
        <v>0</v>
      </c>
      <c r="O118" s="101"/>
    </row>
    <row r="119" spans="1:15" ht="13.5">
      <c r="A119" s="92" t="s">
        <v>223</v>
      </c>
      <c r="B119" s="93" t="s">
        <v>224</v>
      </c>
      <c r="C119" s="94">
        <v>143188.6</v>
      </c>
      <c r="D119" s="94">
        <v>117951.3</v>
      </c>
      <c r="E119" s="95">
        <f t="shared" si="10"/>
        <v>82.37478402610263</v>
      </c>
      <c r="F119" s="96"/>
      <c r="G119" s="96"/>
      <c r="H119" s="97"/>
      <c r="I119" s="98">
        <f t="shared" si="21"/>
        <v>143188.6</v>
      </c>
      <c r="J119" s="99"/>
      <c r="K119" s="100">
        <f t="shared" si="23"/>
        <v>143188.6</v>
      </c>
      <c r="L119" s="98">
        <f t="shared" si="18"/>
        <v>117951.3</v>
      </c>
      <c r="M119" s="99"/>
      <c r="N119" s="100">
        <f t="shared" si="19"/>
        <v>117951.3</v>
      </c>
      <c r="O119" s="101">
        <f t="shared" si="1"/>
        <v>82.37478402610263</v>
      </c>
    </row>
    <row r="120" spans="1:15" ht="18" customHeight="1">
      <c r="A120" s="92" t="s">
        <v>225</v>
      </c>
      <c r="B120" s="93" t="s">
        <v>226</v>
      </c>
      <c r="C120" s="94">
        <v>26094.7</v>
      </c>
      <c r="D120" s="94">
        <v>23716</v>
      </c>
      <c r="E120" s="95">
        <f t="shared" si="10"/>
        <v>90.88435582704534</v>
      </c>
      <c r="F120" s="96"/>
      <c r="G120" s="96"/>
      <c r="H120" s="97"/>
      <c r="I120" s="98">
        <f t="shared" si="21"/>
        <v>26094.7</v>
      </c>
      <c r="J120" s="99"/>
      <c r="K120" s="100">
        <f t="shared" si="23"/>
        <v>26094.7</v>
      </c>
      <c r="L120" s="98">
        <f t="shared" si="18"/>
        <v>23716</v>
      </c>
      <c r="M120" s="99"/>
      <c r="N120" s="100">
        <f t="shared" si="19"/>
        <v>23716</v>
      </c>
      <c r="O120" s="101">
        <f t="shared" si="1"/>
        <v>90.88435582704534</v>
      </c>
    </row>
    <row r="121" spans="1:15" ht="21.75" customHeight="1">
      <c r="A121" s="92" t="s">
        <v>227</v>
      </c>
      <c r="B121" s="93" t="s">
        <v>228</v>
      </c>
      <c r="C121" s="94">
        <v>69783.6</v>
      </c>
      <c r="D121" s="94">
        <v>63468.9</v>
      </c>
      <c r="E121" s="95">
        <f t="shared" si="10"/>
        <v>90.95102574243803</v>
      </c>
      <c r="F121" s="96">
        <v>0</v>
      </c>
      <c r="G121" s="96"/>
      <c r="H121" s="97">
        <v>0</v>
      </c>
      <c r="I121" s="98">
        <f t="shared" si="21"/>
        <v>69783.6</v>
      </c>
      <c r="J121" s="99"/>
      <c r="K121" s="100">
        <f t="shared" si="23"/>
        <v>69783.6</v>
      </c>
      <c r="L121" s="98">
        <f t="shared" si="18"/>
        <v>63468.9</v>
      </c>
      <c r="M121" s="99"/>
      <c r="N121" s="100">
        <f t="shared" si="19"/>
        <v>63468.9</v>
      </c>
      <c r="O121" s="101">
        <f t="shared" si="1"/>
        <v>90.95102574243803</v>
      </c>
    </row>
    <row r="122" spans="1:15" ht="18.75" customHeight="1">
      <c r="A122" s="87" t="s">
        <v>229</v>
      </c>
      <c r="B122" s="88" t="s">
        <v>230</v>
      </c>
      <c r="C122" s="89">
        <f>SUM(C123:C126)</f>
        <v>90891.4</v>
      </c>
      <c r="D122" s="89">
        <f>SUM(D123:D126)</f>
        <v>74109.4</v>
      </c>
      <c r="E122" s="89">
        <f>D122/C122*100</f>
        <v>81.53620694587167</v>
      </c>
      <c r="F122" s="112">
        <f>SUM(F123:F126)</f>
        <v>122598.5</v>
      </c>
      <c r="G122" s="112">
        <f>SUM(G123:G126)</f>
        <v>94678.09999999999</v>
      </c>
      <c r="H122" s="90">
        <f>G122/F122*100</f>
        <v>77.22614877017256</v>
      </c>
      <c r="I122" s="112">
        <f aca="true" t="shared" si="24" ref="I122:N122">SUM(I123:I126)</f>
        <v>213489.9</v>
      </c>
      <c r="J122" s="112">
        <f t="shared" si="24"/>
        <v>12990.5</v>
      </c>
      <c r="K122" s="112">
        <f t="shared" si="24"/>
        <v>200499.4</v>
      </c>
      <c r="L122" s="112">
        <f t="shared" si="24"/>
        <v>168787.49999999997</v>
      </c>
      <c r="M122" s="112">
        <f t="shared" si="24"/>
        <v>10541.099999999999</v>
      </c>
      <c r="N122" s="112">
        <f t="shared" si="24"/>
        <v>158246.4</v>
      </c>
      <c r="O122" s="91">
        <f t="shared" si="1"/>
        <v>78.92612147467773</v>
      </c>
    </row>
    <row r="123" spans="1:15" ht="15.75" customHeight="1">
      <c r="A123" s="92" t="s">
        <v>231</v>
      </c>
      <c r="B123" s="93" t="s">
        <v>232</v>
      </c>
      <c r="C123" s="94">
        <f>73621.4-C124</f>
        <v>72922.5</v>
      </c>
      <c r="D123" s="94">
        <f>57779.2-D124</f>
        <v>57089.299999999996</v>
      </c>
      <c r="E123" s="95">
        <f t="shared" si="10"/>
        <v>78.28763413212657</v>
      </c>
      <c r="F123" s="130">
        <f>118725.4-F124</f>
        <v>118584</v>
      </c>
      <c r="G123" s="96">
        <f>91185.9-G124</f>
        <v>91055.79999999999</v>
      </c>
      <c r="H123" s="97">
        <f>G123/F123*100</f>
        <v>76.7859070363624</v>
      </c>
      <c r="I123" s="98">
        <f t="shared" si="21"/>
        <v>191506.5</v>
      </c>
      <c r="J123" s="99">
        <f>9444.5-J124</f>
        <v>9320</v>
      </c>
      <c r="K123" s="100">
        <f>I123-J123</f>
        <v>182186.5</v>
      </c>
      <c r="L123" s="98">
        <f t="shared" si="18"/>
        <v>148145.09999999998</v>
      </c>
      <c r="M123" s="99">
        <f>7229.9-M124</f>
        <v>7105.4</v>
      </c>
      <c r="N123" s="100">
        <f t="shared" si="19"/>
        <v>141039.69999999998</v>
      </c>
      <c r="O123" s="101">
        <f t="shared" si="1"/>
        <v>77.41501154037208</v>
      </c>
    </row>
    <row r="124" spans="1:15" ht="33" customHeight="1">
      <c r="A124" s="121" t="s">
        <v>231</v>
      </c>
      <c r="B124" s="122" t="s">
        <v>233</v>
      </c>
      <c r="C124" s="94">
        <v>698.9</v>
      </c>
      <c r="D124" s="94">
        <v>689.9</v>
      </c>
      <c r="E124" s="95">
        <f t="shared" si="10"/>
        <v>98.71226212619831</v>
      </c>
      <c r="F124" s="96">
        <v>141.4</v>
      </c>
      <c r="G124" s="96">
        <v>130.1</v>
      </c>
      <c r="H124" s="97">
        <f>G124/F124*100</f>
        <v>92.00848656294201</v>
      </c>
      <c r="I124" s="98">
        <f t="shared" si="21"/>
        <v>840.3</v>
      </c>
      <c r="J124" s="99">
        <v>124.5</v>
      </c>
      <c r="K124" s="100">
        <f>I124-J124</f>
        <v>715.8</v>
      </c>
      <c r="L124" s="98">
        <f t="shared" si="18"/>
        <v>820</v>
      </c>
      <c r="M124" s="99">
        <v>124.5</v>
      </c>
      <c r="N124" s="100">
        <f t="shared" si="19"/>
        <v>695.5</v>
      </c>
      <c r="O124" s="101">
        <f>N124/K124*100</f>
        <v>97.16401229393686</v>
      </c>
    </row>
    <row r="125" spans="1:15" ht="18" customHeight="1">
      <c r="A125" s="92" t="s">
        <v>234</v>
      </c>
      <c r="B125" s="93" t="s">
        <v>235</v>
      </c>
      <c r="C125" s="94">
        <v>100</v>
      </c>
      <c r="D125" s="94">
        <v>80</v>
      </c>
      <c r="E125" s="95">
        <f t="shared" si="10"/>
        <v>80</v>
      </c>
      <c r="F125" s="96"/>
      <c r="G125" s="96"/>
      <c r="H125" s="97" t="e">
        <f>G125/F125*100</f>
        <v>#DIV/0!</v>
      </c>
      <c r="I125" s="98">
        <f t="shared" si="21"/>
        <v>100</v>
      </c>
      <c r="J125" s="99"/>
      <c r="K125" s="100">
        <f>I125-J125</f>
        <v>100</v>
      </c>
      <c r="L125" s="98">
        <f t="shared" si="18"/>
        <v>80</v>
      </c>
      <c r="M125" s="99"/>
      <c r="N125" s="100">
        <f t="shared" si="19"/>
        <v>80</v>
      </c>
      <c r="O125" s="101">
        <f aca="true" t="shared" si="25" ref="O125:O155">N125/K125*100</f>
        <v>80</v>
      </c>
    </row>
    <row r="126" spans="1:15" ht="31.5" customHeight="1">
      <c r="A126" s="92" t="s">
        <v>236</v>
      </c>
      <c r="B126" s="93" t="s">
        <v>237</v>
      </c>
      <c r="C126" s="94">
        <v>17170</v>
      </c>
      <c r="D126" s="94">
        <v>16250.2</v>
      </c>
      <c r="E126" s="95">
        <f t="shared" si="10"/>
        <v>94.64298194525335</v>
      </c>
      <c r="F126" s="96">
        <v>3873.1</v>
      </c>
      <c r="G126" s="96">
        <v>3492.2</v>
      </c>
      <c r="H126" s="97">
        <f>G126/F126*100</f>
        <v>90.16550050347267</v>
      </c>
      <c r="I126" s="98">
        <f t="shared" si="21"/>
        <v>21043.1</v>
      </c>
      <c r="J126" s="99">
        <v>3546</v>
      </c>
      <c r="K126" s="100">
        <f>I126-J126</f>
        <v>17497.1</v>
      </c>
      <c r="L126" s="98">
        <f t="shared" si="18"/>
        <v>19742.4</v>
      </c>
      <c r="M126" s="99">
        <v>3311.2</v>
      </c>
      <c r="N126" s="100">
        <f t="shared" si="19"/>
        <v>16431.2</v>
      </c>
      <c r="O126" s="101">
        <f t="shared" si="25"/>
        <v>93.90813334781194</v>
      </c>
    </row>
    <row r="127" spans="1:15" ht="13.5" customHeight="1">
      <c r="A127" s="87" t="s">
        <v>238</v>
      </c>
      <c r="B127" s="88" t="s">
        <v>239</v>
      </c>
      <c r="C127" s="89">
        <f>SUM(C128:C130)</f>
        <v>2307.7</v>
      </c>
      <c r="D127" s="89">
        <f>SUM(D128:D130)</f>
        <v>2279.8</v>
      </c>
      <c r="E127" s="89">
        <f>SUM(E130:E130)</f>
        <v>98.79100402998658</v>
      </c>
      <c r="F127" s="112">
        <f>F128+F129+F130</f>
        <v>0</v>
      </c>
      <c r="G127" s="112">
        <f>G128+G129+G130</f>
        <v>0</v>
      </c>
      <c r="H127" s="112"/>
      <c r="I127" s="112">
        <f aca="true" t="shared" si="26" ref="I127:N127">I128+I129+I130</f>
        <v>2307.7</v>
      </c>
      <c r="J127" s="112">
        <f t="shared" si="26"/>
        <v>0</v>
      </c>
      <c r="K127" s="112">
        <f>K128+K129+K130</f>
        <v>2307.7</v>
      </c>
      <c r="L127" s="112">
        <f t="shared" si="26"/>
        <v>2279.8</v>
      </c>
      <c r="M127" s="112">
        <f t="shared" si="26"/>
        <v>0</v>
      </c>
      <c r="N127" s="112">
        <f t="shared" si="26"/>
        <v>2279.8</v>
      </c>
      <c r="O127" s="91">
        <f t="shared" si="25"/>
        <v>98.79100402998658</v>
      </c>
    </row>
    <row r="128" spans="1:15" ht="289.5" hidden="1">
      <c r="A128" s="105" t="s">
        <v>240</v>
      </c>
      <c r="B128" s="114" t="s">
        <v>241</v>
      </c>
      <c r="C128" s="94"/>
      <c r="D128" s="94"/>
      <c r="E128" s="95" t="e">
        <f t="shared" si="10"/>
        <v>#DIV/0!</v>
      </c>
      <c r="F128" s="96"/>
      <c r="G128" s="96"/>
      <c r="H128" s="97" t="e">
        <f>G128/F128*100</f>
        <v>#DIV/0!</v>
      </c>
      <c r="I128" s="98">
        <f t="shared" si="21"/>
        <v>0</v>
      </c>
      <c r="J128" s="99"/>
      <c r="K128" s="100">
        <f>I128-J128</f>
        <v>0</v>
      </c>
      <c r="L128" s="98">
        <f t="shared" si="18"/>
        <v>0</v>
      </c>
      <c r="M128" s="99"/>
      <c r="N128" s="100">
        <f t="shared" si="19"/>
        <v>0</v>
      </c>
      <c r="O128" s="101" t="e">
        <f t="shared" si="25"/>
        <v>#DIV/0!</v>
      </c>
    </row>
    <row r="129" spans="1:15" ht="41.25" hidden="1">
      <c r="A129" s="83" t="s">
        <v>242</v>
      </c>
      <c r="B129" s="122" t="s">
        <v>243</v>
      </c>
      <c r="C129" s="94"/>
      <c r="D129" s="94"/>
      <c r="E129" s="95" t="e">
        <f t="shared" si="10"/>
        <v>#DIV/0!</v>
      </c>
      <c r="F129" s="100"/>
      <c r="G129" s="100"/>
      <c r="H129" s="96"/>
      <c r="I129" s="98">
        <f t="shared" si="21"/>
        <v>0</v>
      </c>
      <c r="J129" s="99"/>
      <c r="K129" s="100">
        <f t="shared" si="23"/>
        <v>0</v>
      </c>
      <c r="L129" s="98">
        <f t="shared" si="18"/>
        <v>0</v>
      </c>
      <c r="M129" s="99"/>
      <c r="N129" s="100">
        <f>L129-M129</f>
        <v>0</v>
      </c>
      <c r="O129" s="101" t="e">
        <f t="shared" si="25"/>
        <v>#DIV/0!</v>
      </c>
    </row>
    <row r="130" spans="1:15" ht="41.25">
      <c r="A130" s="83" t="s">
        <v>242</v>
      </c>
      <c r="B130" s="122" t="s">
        <v>244</v>
      </c>
      <c r="C130" s="94">
        <v>2307.7</v>
      </c>
      <c r="D130" s="96">
        <v>2279.8</v>
      </c>
      <c r="E130" s="95">
        <f t="shared" si="10"/>
        <v>98.79100402998658</v>
      </c>
      <c r="F130" s="96"/>
      <c r="G130" s="96"/>
      <c r="H130" s="97"/>
      <c r="I130" s="98">
        <f t="shared" si="21"/>
        <v>2307.7</v>
      </c>
      <c r="J130" s="99"/>
      <c r="K130" s="100">
        <f t="shared" si="23"/>
        <v>2307.7</v>
      </c>
      <c r="L130" s="98">
        <f t="shared" si="18"/>
        <v>2279.8</v>
      </c>
      <c r="M130" s="99"/>
      <c r="N130" s="100">
        <f t="shared" si="19"/>
        <v>2279.8</v>
      </c>
      <c r="O130" s="101">
        <f t="shared" si="25"/>
        <v>98.79100402998658</v>
      </c>
    </row>
    <row r="131" spans="1:15" ht="12" customHeight="1">
      <c r="A131" s="87">
        <v>10</v>
      </c>
      <c r="B131" s="88" t="s">
        <v>245</v>
      </c>
      <c r="C131" s="89">
        <f>SUM(C132:C141)</f>
        <v>137468.30000000002</v>
      </c>
      <c r="D131" s="89">
        <f>SUM(D132:D141)</f>
        <v>100640.20000000001</v>
      </c>
      <c r="E131" s="89">
        <f>D131/C131*100</f>
        <v>73.20975090257173</v>
      </c>
      <c r="F131" s="89">
        <f>SUM(F132:F141)</f>
        <v>750</v>
      </c>
      <c r="G131" s="89">
        <f>SUM(G132:G141)</f>
        <v>595</v>
      </c>
      <c r="H131" s="90">
        <f>G131/F131*100</f>
        <v>79.33333333333333</v>
      </c>
      <c r="I131" s="89">
        <f>SUM(I132:I141)</f>
        <v>138218.30000000002</v>
      </c>
      <c r="J131" s="89">
        <f>SUM(J132:J141)</f>
        <v>0</v>
      </c>
      <c r="K131" s="89">
        <f>SUM(K132:K141)</f>
        <v>138218.30000000002</v>
      </c>
      <c r="L131" s="89">
        <f>SUM(L132:L141)</f>
        <v>101235.20000000001</v>
      </c>
      <c r="M131" s="89">
        <f>SUM(M132:M141)</f>
        <v>0</v>
      </c>
      <c r="N131" s="89">
        <f>SUM(N132:N141)</f>
        <v>101235.20000000001</v>
      </c>
      <c r="O131" s="91">
        <f t="shared" si="25"/>
        <v>73.24297867937892</v>
      </c>
    </row>
    <row r="132" spans="1:15" ht="19.5" customHeight="1">
      <c r="A132" s="83">
        <v>1001</v>
      </c>
      <c r="B132" s="93" t="s">
        <v>246</v>
      </c>
      <c r="C132" s="94">
        <v>4925.5</v>
      </c>
      <c r="D132" s="94">
        <v>3891.4</v>
      </c>
      <c r="E132" s="95">
        <f t="shared" si="10"/>
        <v>79.00517713937671</v>
      </c>
      <c r="F132" s="96">
        <v>750</v>
      </c>
      <c r="G132" s="96">
        <v>595</v>
      </c>
      <c r="H132" s="97">
        <f>G132/F132*100</f>
        <v>79.33333333333333</v>
      </c>
      <c r="I132" s="98">
        <f t="shared" si="21"/>
        <v>5675.5</v>
      </c>
      <c r="J132" s="99"/>
      <c r="K132" s="100">
        <f t="shared" si="23"/>
        <v>5675.5</v>
      </c>
      <c r="L132" s="98">
        <f t="shared" si="18"/>
        <v>4486.4</v>
      </c>
      <c r="M132" s="99"/>
      <c r="N132" s="100">
        <f t="shared" si="19"/>
        <v>4486.4</v>
      </c>
      <c r="O132" s="101">
        <f t="shared" si="25"/>
        <v>79.04854197868029</v>
      </c>
    </row>
    <row r="133" spans="1:15" ht="72" customHeight="1">
      <c r="A133" s="83">
        <v>1003</v>
      </c>
      <c r="B133" s="122" t="s">
        <v>247</v>
      </c>
      <c r="C133" s="94">
        <v>3091</v>
      </c>
      <c r="D133" s="94"/>
      <c r="E133" s="95">
        <f t="shared" si="10"/>
        <v>0</v>
      </c>
      <c r="F133" s="96">
        <v>0</v>
      </c>
      <c r="G133" s="96">
        <v>0</v>
      </c>
      <c r="H133" s="97"/>
      <c r="I133" s="98">
        <f t="shared" si="21"/>
        <v>3091</v>
      </c>
      <c r="J133" s="99"/>
      <c r="K133" s="100">
        <f t="shared" si="23"/>
        <v>3091</v>
      </c>
      <c r="L133" s="98">
        <f t="shared" si="18"/>
        <v>0</v>
      </c>
      <c r="M133" s="99"/>
      <c r="N133" s="100">
        <f t="shared" si="19"/>
        <v>0</v>
      </c>
      <c r="O133" s="101">
        <f t="shared" si="25"/>
        <v>0</v>
      </c>
    </row>
    <row r="134" spans="1:15" ht="289.5" hidden="1">
      <c r="A134" s="83" t="s">
        <v>248</v>
      </c>
      <c r="B134" s="122" t="s">
        <v>249</v>
      </c>
      <c r="C134" s="94"/>
      <c r="D134" s="94"/>
      <c r="E134" s="95" t="e">
        <f t="shared" si="10"/>
        <v>#DIV/0!</v>
      </c>
      <c r="F134" s="96"/>
      <c r="G134" s="96"/>
      <c r="H134" s="97"/>
      <c r="I134" s="98">
        <f t="shared" si="21"/>
        <v>0</v>
      </c>
      <c r="J134" s="99"/>
      <c r="K134" s="100">
        <f t="shared" si="23"/>
        <v>0</v>
      </c>
      <c r="L134" s="98">
        <f t="shared" si="18"/>
        <v>0</v>
      </c>
      <c r="M134" s="99"/>
      <c r="N134" s="100">
        <f t="shared" si="19"/>
        <v>0</v>
      </c>
      <c r="O134" s="101" t="e">
        <f t="shared" si="25"/>
        <v>#DIV/0!</v>
      </c>
    </row>
    <row r="135" spans="1:15" ht="54.75" hidden="1">
      <c r="A135" s="83" t="s">
        <v>248</v>
      </c>
      <c r="B135" s="93" t="s">
        <v>250</v>
      </c>
      <c r="C135" s="94"/>
      <c r="D135" s="94"/>
      <c r="E135" s="95"/>
      <c r="F135" s="96"/>
      <c r="G135" s="96"/>
      <c r="H135" s="97"/>
      <c r="I135" s="98">
        <f t="shared" si="21"/>
        <v>0</v>
      </c>
      <c r="J135" s="99"/>
      <c r="K135" s="100">
        <f t="shared" si="23"/>
        <v>0</v>
      </c>
      <c r="L135" s="98">
        <f t="shared" si="18"/>
        <v>0</v>
      </c>
      <c r="M135" s="99"/>
      <c r="N135" s="100">
        <f t="shared" si="19"/>
        <v>0</v>
      </c>
      <c r="O135" s="101"/>
    </row>
    <row r="136" spans="1:15" ht="69">
      <c r="A136" s="109">
        <v>1004</v>
      </c>
      <c r="B136" s="93" t="s">
        <v>251</v>
      </c>
      <c r="C136" s="94">
        <v>12951</v>
      </c>
      <c r="D136" s="94">
        <v>9537.2</v>
      </c>
      <c r="E136" s="95">
        <f t="shared" si="10"/>
        <v>73.64064550999923</v>
      </c>
      <c r="F136" s="96">
        <v>0</v>
      </c>
      <c r="G136" s="96">
        <v>0</v>
      </c>
      <c r="H136" s="97"/>
      <c r="I136" s="98">
        <f t="shared" si="21"/>
        <v>12951</v>
      </c>
      <c r="J136" s="99"/>
      <c r="K136" s="100">
        <f t="shared" si="23"/>
        <v>12951</v>
      </c>
      <c r="L136" s="98">
        <f t="shared" si="18"/>
        <v>9537.2</v>
      </c>
      <c r="M136" s="99"/>
      <c r="N136" s="100">
        <f t="shared" si="19"/>
        <v>9537.2</v>
      </c>
      <c r="O136" s="101">
        <f t="shared" si="25"/>
        <v>73.64064550999923</v>
      </c>
    </row>
    <row r="137" spans="1:15" ht="159" customHeight="1">
      <c r="A137" s="83">
        <v>1004</v>
      </c>
      <c r="B137" s="93" t="s">
        <v>252</v>
      </c>
      <c r="C137" s="94">
        <v>73362.8</v>
      </c>
      <c r="D137" s="94">
        <v>52960.3</v>
      </c>
      <c r="E137" s="95">
        <f aca="true" t="shared" si="27" ref="E137:E154">D137/C137*100</f>
        <v>72.18958382177343</v>
      </c>
      <c r="F137" s="96">
        <v>0</v>
      </c>
      <c r="G137" s="96">
        <v>0</v>
      </c>
      <c r="H137" s="97"/>
      <c r="I137" s="98">
        <f t="shared" si="21"/>
        <v>73362.8</v>
      </c>
      <c r="J137" s="99"/>
      <c r="K137" s="100">
        <f t="shared" si="23"/>
        <v>73362.8</v>
      </c>
      <c r="L137" s="98">
        <f t="shared" si="18"/>
        <v>52960.3</v>
      </c>
      <c r="M137" s="99"/>
      <c r="N137" s="100">
        <f t="shared" si="19"/>
        <v>52960.3</v>
      </c>
      <c r="O137" s="101">
        <f t="shared" si="25"/>
        <v>72.18958382177343</v>
      </c>
    </row>
    <row r="138" spans="1:15" ht="122.25" customHeight="1">
      <c r="A138" s="83" t="s">
        <v>253</v>
      </c>
      <c r="B138" s="93" t="s">
        <v>254</v>
      </c>
      <c r="C138" s="94">
        <v>20177.2</v>
      </c>
      <c r="D138" s="94">
        <v>19162.5</v>
      </c>
      <c r="E138" s="95">
        <f>D138/C138*100</f>
        <v>94.97105643994212</v>
      </c>
      <c r="F138" s="96">
        <v>0</v>
      </c>
      <c r="G138" s="96">
        <v>0</v>
      </c>
      <c r="H138" s="97"/>
      <c r="I138" s="98">
        <f t="shared" si="21"/>
        <v>20177.2</v>
      </c>
      <c r="J138" s="99"/>
      <c r="K138" s="100">
        <f t="shared" si="23"/>
        <v>20177.2</v>
      </c>
      <c r="L138" s="98">
        <f t="shared" si="18"/>
        <v>19162.5</v>
      </c>
      <c r="M138" s="99"/>
      <c r="N138" s="100">
        <f t="shared" si="19"/>
        <v>19162.5</v>
      </c>
      <c r="O138" s="101">
        <f>N138/K138*100</f>
        <v>94.97105643994212</v>
      </c>
    </row>
    <row r="139" spans="1:15" ht="30.75" customHeight="1">
      <c r="A139" s="83" t="s">
        <v>253</v>
      </c>
      <c r="B139" s="93" t="s">
        <v>255</v>
      </c>
      <c r="C139" s="94">
        <v>2163.6</v>
      </c>
      <c r="D139" s="94">
        <v>2163.6</v>
      </c>
      <c r="E139" s="95">
        <f>D139/C139*100</f>
        <v>100</v>
      </c>
      <c r="F139" s="96"/>
      <c r="G139" s="96"/>
      <c r="H139" s="97"/>
      <c r="I139" s="98">
        <f t="shared" si="21"/>
        <v>2163.6</v>
      </c>
      <c r="J139" s="99"/>
      <c r="K139" s="100">
        <f t="shared" si="23"/>
        <v>2163.6</v>
      </c>
      <c r="L139" s="98">
        <f t="shared" si="18"/>
        <v>2163.6</v>
      </c>
      <c r="M139" s="99"/>
      <c r="N139" s="100">
        <f t="shared" si="19"/>
        <v>2163.6</v>
      </c>
      <c r="O139" s="101">
        <f>N139/K139*100</f>
        <v>100</v>
      </c>
    </row>
    <row r="140" spans="1:15" ht="317.25" hidden="1">
      <c r="A140" s="83" t="s">
        <v>256</v>
      </c>
      <c r="B140" s="93" t="s">
        <v>257</v>
      </c>
      <c r="C140" s="94"/>
      <c r="D140" s="94"/>
      <c r="E140" s="95"/>
      <c r="F140" s="96"/>
      <c r="G140" s="96"/>
      <c r="H140" s="97" t="e">
        <f>G140/F140*100</f>
        <v>#DIV/0!</v>
      </c>
      <c r="I140" s="98">
        <f t="shared" si="21"/>
        <v>0</v>
      </c>
      <c r="J140" s="99"/>
      <c r="K140" s="100">
        <f t="shared" si="23"/>
        <v>0</v>
      </c>
      <c r="L140" s="98">
        <f t="shared" si="18"/>
        <v>0</v>
      </c>
      <c r="M140" s="99"/>
      <c r="N140" s="100">
        <f t="shared" si="19"/>
        <v>0</v>
      </c>
      <c r="O140" s="101" t="e">
        <f>N140/K140*100</f>
        <v>#DIV/0!</v>
      </c>
    </row>
    <row r="141" spans="1:15" ht="27">
      <c r="A141" s="83">
        <v>1006</v>
      </c>
      <c r="B141" s="93" t="s">
        <v>258</v>
      </c>
      <c r="C141" s="94">
        <v>20797.2</v>
      </c>
      <c r="D141" s="94">
        <v>12925.2</v>
      </c>
      <c r="E141" s="95">
        <f t="shared" si="27"/>
        <v>62.14875079337603</v>
      </c>
      <c r="F141" s="96">
        <v>0</v>
      </c>
      <c r="G141" s="96">
        <v>0</v>
      </c>
      <c r="H141" s="97"/>
      <c r="I141" s="98">
        <f t="shared" si="21"/>
        <v>20797.2</v>
      </c>
      <c r="J141" s="99"/>
      <c r="K141" s="100">
        <f t="shared" si="23"/>
        <v>20797.2</v>
      </c>
      <c r="L141" s="98">
        <f t="shared" si="18"/>
        <v>12925.2</v>
      </c>
      <c r="M141" s="99"/>
      <c r="N141" s="100">
        <f t="shared" si="19"/>
        <v>12925.2</v>
      </c>
      <c r="O141" s="101">
        <f t="shared" si="25"/>
        <v>62.14875079337603</v>
      </c>
    </row>
    <row r="142" spans="1:15" ht="15" customHeight="1">
      <c r="A142" s="125">
        <v>1100</v>
      </c>
      <c r="B142" s="88" t="s">
        <v>259</v>
      </c>
      <c r="C142" s="89">
        <f>SUM(C143:C145)</f>
        <v>124910.9</v>
      </c>
      <c r="D142" s="89">
        <f>SUM(D143:D145)</f>
        <v>107268.79999999999</v>
      </c>
      <c r="E142" s="89">
        <f>D142/C142*100</f>
        <v>85.87625259284818</v>
      </c>
      <c r="F142" s="112">
        <f>F143+F144</f>
        <v>44613.7</v>
      </c>
      <c r="G142" s="112">
        <f>G143+G144</f>
        <v>22563.3</v>
      </c>
      <c r="H142" s="90">
        <f>G142/F142*100</f>
        <v>50.57482342867774</v>
      </c>
      <c r="I142" s="112">
        <f aca="true" t="shared" si="28" ref="I142:N142">I143+I144+I145</f>
        <v>169524.6</v>
      </c>
      <c r="J142" s="112">
        <f t="shared" si="28"/>
        <v>308.8</v>
      </c>
      <c r="K142" s="112">
        <f t="shared" si="28"/>
        <v>169215.80000000002</v>
      </c>
      <c r="L142" s="112">
        <f t="shared" si="28"/>
        <v>129832.09999999999</v>
      </c>
      <c r="M142" s="112">
        <f t="shared" si="28"/>
        <v>291.4</v>
      </c>
      <c r="N142" s="112">
        <f t="shared" si="28"/>
        <v>129540.7</v>
      </c>
      <c r="O142" s="91">
        <f t="shared" si="25"/>
        <v>76.55354878208772</v>
      </c>
    </row>
    <row r="143" spans="1:15" ht="15" customHeight="1">
      <c r="A143" s="83">
        <v>1101</v>
      </c>
      <c r="B143" s="93" t="s">
        <v>260</v>
      </c>
      <c r="C143" s="94">
        <v>124267</v>
      </c>
      <c r="D143" s="94">
        <v>106624.9</v>
      </c>
      <c r="E143" s="95">
        <f t="shared" si="27"/>
        <v>85.80306919777576</v>
      </c>
      <c r="F143" s="96">
        <v>44613.7</v>
      </c>
      <c r="G143" s="96">
        <v>22563.3</v>
      </c>
      <c r="H143" s="97">
        <f>G143/F143*100</f>
        <v>50.57482342867774</v>
      </c>
      <c r="I143" s="98">
        <f t="shared" si="21"/>
        <v>168880.7</v>
      </c>
      <c r="J143" s="99">
        <v>308.8</v>
      </c>
      <c r="K143" s="100">
        <f>I143-J143</f>
        <v>168571.90000000002</v>
      </c>
      <c r="L143" s="98">
        <f t="shared" si="18"/>
        <v>129188.2</v>
      </c>
      <c r="M143" s="99">
        <v>291.4</v>
      </c>
      <c r="N143" s="100">
        <f t="shared" si="19"/>
        <v>128896.8</v>
      </c>
      <c r="O143" s="101">
        <f t="shared" si="25"/>
        <v>76.46398954985972</v>
      </c>
    </row>
    <row r="144" spans="1:15" ht="15" customHeight="1">
      <c r="A144" s="83">
        <v>1102</v>
      </c>
      <c r="B144" s="93" t="s">
        <v>261</v>
      </c>
      <c r="C144" s="94">
        <v>10</v>
      </c>
      <c r="D144" s="94">
        <v>10</v>
      </c>
      <c r="E144" s="95">
        <f t="shared" si="27"/>
        <v>100</v>
      </c>
      <c r="F144" s="96"/>
      <c r="G144" s="96">
        <v>0</v>
      </c>
      <c r="H144" s="97"/>
      <c r="I144" s="98">
        <f t="shared" si="21"/>
        <v>10</v>
      </c>
      <c r="J144" s="99"/>
      <c r="K144" s="100">
        <f t="shared" si="23"/>
        <v>10</v>
      </c>
      <c r="L144" s="98">
        <f t="shared" si="18"/>
        <v>10</v>
      </c>
      <c r="M144" s="99"/>
      <c r="N144" s="100">
        <f t="shared" si="19"/>
        <v>10</v>
      </c>
      <c r="O144" s="101">
        <f t="shared" si="25"/>
        <v>100</v>
      </c>
    </row>
    <row r="145" spans="1:15" ht="15.75" customHeight="1">
      <c r="A145" s="83" t="s">
        <v>262</v>
      </c>
      <c r="B145" s="93" t="s">
        <v>263</v>
      </c>
      <c r="C145" s="94">
        <v>633.9</v>
      </c>
      <c r="D145" s="94">
        <v>633.9</v>
      </c>
      <c r="E145" s="95">
        <f t="shared" si="27"/>
        <v>100</v>
      </c>
      <c r="F145" s="96"/>
      <c r="G145" s="96"/>
      <c r="H145" s="97"/>
      <c r="I145" s="98">
        <f t="shared" si="21"/>
        <v>633.9</v>
      </c>
      <c r="J145" s="99"/>
      <c r="K145" s="100">
        <f t="shared" si="23"/>
        <v>633.9</v>
      </c>
      <c r="L145" s="98">
        <f t="shared" si="18"/>
        <v>633.9</v>
      </c>
      <c r="M145" s="99"/>
      <c r="N145" s="100">
        <f t="shared" si="19"/>
        <v>633.9</v>
      </c>
      <c r="O145" s="101">
        <f t="shared" si="25"/>
        <v>100</v>
      </c>
    </row>
    <row r="146" spans="1:15" ht="15.75" customHeight="1">
      <c r="A146" s="125">
        <v>1200</v>
      </c>
      <c r="B146" s="88" t="s">
        <v>264</v>
      </c>
      <c r="C146" s="89">
        <f>SUM(C147:C148)</f>
        <v>40356.8</v>
      </c>
      <c r="D146" s="89">
        <f>SUM(D147:D148)</f>
        <v>10839.7</v>
      </c>
      <c r="E146" s="103">
        <f>D146/C146*100</f>
        <v>26.859661816595963</v>
      </c>
      <c r="F146" s="89"/>
      <c r="G146" s="89"/>
      <c r="H146" s="90"/>
      <c r="I146" s="89">
        <f aca="true" t="shared" si="29" ref="I146:N146">I147</f>
        <v>14762.4</v>
      </c>
      <c r="J146" s="89">
        <f>J147+J148</f>
        <v>25594.4</v>
      </c>
      <c r="K146" s="89">
        <f>K147</f>
        <v>14762.4</v>
      </c>
      <c r="L146" s="89">
        <f t="shared" si="29"/>
        <v>10839.7</v>
      </c>
      <c r="M146" s="89">
        <f t="shared" si="29"/>
        <v>0</v>
      </c>
      <c r="N146" s="89">
        <f t="shared" si="29"/>
        <v>10839.7</v>
      </c>
      <c r="O146" s="104">
        <f t="shared" si="25"/>
        <v>73.4277624234542</v>
      </c>
    </row>
    <row r="147" spans="1:15" ht="18" customHeight="1">
      <c r="A147" s="83" t="s">
        <v>265</v>
      </c>
      <c r="B147" s="93" t="s">
        <v>266</v>
      </c>
      <c r="C147" s="94">
        <v>14762.4</v>
      </c>
      <c r="D147" s="94">
        <v>10839.7</v>
      </c>
      <c r="E147" s="95">
        <f>D147/C147*100</f>
        <v>73.4277624234542</v>
      </c>
      <c r="F147" s="96"/>
      <c r="G147" s="96"/>
      <c r="H147" s="97"/>
      <c r="I147" s="98">
        <f>C147+F147</f>
        <v>14762.4</v>
      </c>
      <c r="J147" s="99">
        <v>0</v>
      </c>
      <c r="K147" s="100">
        <f>I147-J147</f>
        <v>14762.4</v>
      </c>
      <c r="L147" s="98">
        <f t="shared" si="18"/>
        <v>10839.7</v>
      </c>
      <c r="M147" s="99"/>
      <c r="N147" s="100">
        <f t="shared" si="19"/>
        <v>10839.7</v>
      </c>
      <c r="O147" s="101">
        <f>N147/K147*100</f>
        <v>73.4277624234542</v>
      </c>
    </row>
    <row r="148" spans="1:15" ht="27.75" customHeight="1">
      <c r="A148" s="83" t="s">
        <v>267</v>
      </c>
      <c r="B148" s="93" t="s">
        <v>268</v>
      </c>
      <c r="C148" s="94">
        <v>25594.4</v>
      </c>
      <c r="D148" s="94"/>
      <c r="E148" s="95">
        <f>D148/C148*100</f>
        <v>0</v>
      </c>
      <c r="F148" s="96"/>
      <c r="G148" s="96"/>
      <c r="H148" s="97"/>
      <c r="I148" s="98">
        <f>C148+F148</f>
        <v>25594.4</v>
      </c>
      <c r="J148" s="99">
        <v>25594.4</v>
      </c>
      <c r="K148" s="100"/>
      <c r="L148" s="98"/>
      <c r="M148" s="99"/>
      <c r="N148" s="100">
        <f t="shared" si="19"/>
        <v>0</v>
      </c>
      <c r="O148" s="101" t="e">
        <f>N148/K148*100</f>
        <v>#DIV/0!</v>
      </c>
    </row>
    <row r="149" spans="1:15" ht="27" customHeight="1">
      <c r="A149" s="125">
        <v>1300</v>
      </c>
      <c r="B149" s="88" t="s">
        <v>269</v>
      </c>
      <c r="C149" s="89">
        <f aca="true" t="shared" si="30" ref="C149:N149">C150</f>
        <v>23.8</v>
      </c>
      <c r="D149" s="89">
        <f t="shared" si="30"/>
        <v>11.7</v>
      </c>
      <c r="E149" s="89">
        <f t="shared" si="30"/>
        <v>49.159663865546214</v>
      </c>
      <c r="F149" s="89">
        <f t="shared" si="30"/>
        <v>0</v>
      </c>
      <c r="G149" s="89">
        <f t="shared" si="30"/>
        <v>0</v>
      </c>
      <c r="H149" s="103">
        <f t="shared" si="30"/>
        <v>0</v>
      </c>
      <c r="I149" s="89">
        <f t="shared" si="30"/>
        <v>23.8</v>
      </c>
      <c r="J149" s="89">
        <f t="shared" si="30"/>
        <v>0</v>
      </c>
      <c r="K149" s="89">
        <f t="shared" si="30"/>
        <v>23.8</v>
      </c>
      <c r="L149" s="89">
        <f t="shared" si="30"/>
        <v>11.7</v>
      </c>
      <c r="M149" s="89">
        <f t="shared" si="30"/>
        <v>0</v>
      </c>
      <c r="N149" s="89">
        <f t="shared" si="30"/>
        <v>11.7</v>
      </c>
      <c r="O149" s="104">
        <f t="shared" si="25"/>
        <v>49.159663865546214</v>
      </c>
    </row>
    <row r="150" spans="1:15" ht="29.25" customHeight="1">
      <c r="A150" s="83">
        <v>1301</v>
      </c>
      <c r="B150" s="93" t="s">
        <v>270</v>
      </c>
      <c r="C150" s="94">
        <v>23.8</v>
      </c>
      <c r="D150" s="94">
        <v>11.7</v>
      </c>
      <c r="E150" s="95">
        <f t="shared" si="27"/>
        <v>49.159663865546214</v>
      </c>
      <c r="F150" s="96"/>
      <c r="G150" s="96">
        <v>0</v>
      </c>
      <c r="H150" s="97">
        <v>0</v>
      </c>
      <c r="I150" s="98">
        <f t="shared" si="21"/>
        <v>23.8</v>
      </c>
      <c r="J150" s="99"/>
      <c r="K150" s="100">
        <f t="shared" si="23"/>
        <v>23.8</v>
      </c>
      <c r="L150" s="98">
        <f t="shared" si="18"/>
        <v>11.7</v>
      </c>
      <c r="M150" s="131"/>
      <c r="N150" s="100">
        <f t="shared" si="19"/>
        <v>11.7</v>
      </c>
      <c r="O150" s="101">
        <f t="shared" si="25"/>
        <v>49.159663865546214</v>
      </c>
    </row>
    <row r="151" spans="1:15" ht="17.25" customHeight="1">
      <c r="A151" s="125">
        <v>1400</v>
      </c>
      <c r="B151" s="88" t="s">
        <v>271</v>
      </c>
      <c r="C151" s="89">
        <f>SUM(C152:C154)</f>
        <v>349151.4</v>
      </c>
      <c r="D151" s="89">
        <f>SUM(D152:D154)</f>
        <v>308147.9</v>
      </c>
      <c r="E151" s="89">
        <f>D151/C151*100</f>
        <v>88.25624070245745</v>
      </c>
      <c r="F151" s="112">
        <f>F152+F153+F154</f>
        <v>0</v>
      </c>
      <c r="G151" s="112">
        <f>SUM(G152:G154)</f>
        <v>0</v>
      </c>
      <c r="H151" s="112"/>
      <c r="I151" s="112">
        <f aca="true" t="shared" si="31" ref="I151:N151">I152+I153+I154</f>
        <v>349151.4</v>
      </c>
      <c r="J151" s="112">
        <f t="shared" si="31"/>
        <v>349151.4</v>
      </c>
      <c r="K151" s="112">
        <f t="shared" si="31"/>
        <v>0</v>
      </c>
      <c r="L151" s="112">
        <f t="shared" si="31"/>
        <v>308147.9</v>
      </c>
      <c r="M151" s="112">
        <f t="shared" si="31"/>
        <v>308147.9</v>
      </c>
      <c r="N151" s="112">
        <f t="shared" si="31"/>
        <v>0</v>
      </c>
      <c r="O151" s="91">
        <v>0</v>
      </c>
    </row>
    <row r="152" spans="1:15" ht="42.75" customHeight="1">
      <c r="A152" s="83">
        <v>1401</v>
      </c>
      <c r="B152" s="93" t="s">
        <v>272</v>
      </c>
      <c r="C152" s="94">
        <v>149882.1</v>
      </c>
      <c r="D152" s="94">
        <v>129897.7</v>
      </c>
      <c r="E152" s="95">
        <f t="shared" si="27"/>
        <v>86.6665866037372</v>
      </c>
      <c r="F152" s="96">
        <v>0</v>
      </c>
      <c r="G152" s="96">
        <v>0</v>
      </c>
      <c r="H152" s="97">
        <v>0</v>
      </c>
      <c r="I152" s="98">
        <f t="shared" si="21"/>
        <v>149882.1</v>
      </c>
      <c r="J152" s="99">
        <v>149882.1</v>
      </c>
      <c r="K152" s="100">
        <f>I152-J152</f>
        <v>0</v>
      </c>
      <c r="L152" s="98">
        <f t="shared" si="18"/>
        <v>129897.7</v>
      </c>
      <c r="M152" s="131">
        <v>129897.7</v>
      </c>
      <c r="N152" s="100">
        <f t="shared" si="19"/>
        <v>0</v>
      </c>
      <c r="O152" s="101">
        <v>0</v>
      </c>
    </row>
    <row r="153" spans="1:15" ht="20.25" customHeight="1" hidden="1">
      <c r="A153" s="83">
        <v>1402</v>
      </c>
      <c r="B153" s="93" t="s">
        <v>273</v>
      </c>
      <c r="C153" s="94"/>
      <c r="D153" s="94"/>
      <c r="E153" s="95" t="e">
        <f t="shared" si="27"/>
        <v>#DIV/0!</v>
      </c>
      <c r="F153" s="96">
        <v>0</v>
      </c>
      <c r="G153" s="96">
        <v>0</v>
      </c>
      <c r="H153" s="97">
        <v>0</v>
      </c>
      <c r="I153" s="98">
        <f t="shared" si="21"/>
        <v>0</v>
      </c>
      <c r="J153" s="99"/>
      <c r="K153" s="100">
        <f t="shared" si="23"/>
        <v>0</v>
      </c>
      <c r="L153" s="98">
        <f t="shared" si="18"/>
        <v>0</v>
      </c>
      <c r="M153" s="131"/>
      <c r="N153" s="100">
        <f t="shared" si="19"/>
        <v>0</v>
      </c>
      <c r="O153" s="101">
        <v>0</v>
      </c>
    </row>
    <row r="154" spans="1:15" ht="14.25" customHeight="1">
      <c r="A154" s="83">
        <v>1403</v>
      </c>
      <c r="B154" s="93" t="s">
        <v>274</v>
      </c>
      <c r="C154" s="94">
        <v>199269.3</v>
      </c>
      <c r="D154" s="94">
        <v>178250.2</v>
      </c>
      <c r="E154" s="95">
        <f t="shared" si="27"/>
        <v>89.45191256254728</v>
      </c>
      <c r="F154" s="96">
        <v>0</v>
      </c>
      <c r="G154" s="96">
        <v>0</v>
      </c>
      <c r="H154" s="97">
        <v>0</v>
      </c>
      <c r="I154" s="98">
        <f t="shared" si="21"/>
        <v>199269.3</v>
      </c>
      <c r="J154" s="99">
        <v>199269.3</v>
      </c>
      <c r="K154" s="100">
        <f t="shared" si="23"/>
        <v>0</v>
      </c>
      <c r="L154" s="98">
        <f t="shared" si="18"/>
        <v>178250.2</v>
      </c>
      <c r="M154" s="99">
        <v>178250.2</v>
      </c>
      <c r="N154" s="100">
        <f t="shared" si="19"/>
        <v>0</v>
      </c>
      <c r="O154" s="101">
        <v>0</v>
      </c>
    </row>
    <row r="155" spans="1:15" ht="14.25" thickBot="1">
      <c r="A155" s="132" t="s">
        <v>275</v>
      </c>
      <c r="B155" s="133"/>
      <c r="C155" s="134">
        <f>C10+C19+C21+C26+C59+C109+C111+C122+C127+C131+C142+C146+C149+C151</f>
        <v>4591975.8</v>
      </c>
      <c r="D155" s="134">
        <f>D151+D149+D146+D142+D131+D127+D122+D111+D109+D59+D26+D21+D19+D10</f>
        <v>3363770.7</v>
      </c>
      <c r="E155" s="134">
        <f>D155/C155*100</f>
        <v>73.25323230144201</v>
      </c>
      <c r="F155" s="134">
        <f>F10+F19+F21+F26+F59+F109+F111+F122+F127+F131+F142+F146+F149+F151</f>
        <v>803062.8</v>
      </c>
      <c r="G155" s="134">
        <f>G10+G19+G21+G26+G59+G109+G111+G122+G127+G131+G142+G146+G149+G151</f>
        <v>599678.1</v>
      </c>
      <c r="H155" s="135">
        <f>G155/F155*100</f>
        <v>74.67387357501804</v>
      </c>
      <c r="I155" s="134"/>
      <c r="J155" s="134">
        <f>J10+J19+J21+J26+J59+J109+J111+J122+J127+J131+J142+J146+J149+J151</f>
        <v>560648.8999999999</v>
      </c>
      <c r="K155" s="134">
        <f>K151+K149+K146+K142+K131+K127+K122+K111+K109+K59+K26+K21+K19+K10</f>
        <v>4834389.700000001</v>
      </c>
      <c r="L155" s="136"/>
      <c r="M155" s="134">
        <f>M10+M19+M21+M26+M59+M109+M111+M122+M127+M131+M142+M146+M149+M151</f>
        <v>461303.4</v>
      </c>
      <c r="N155" s="134">
        <f>N151+N149+N146+N142+N131+N127+N122+N111+N109+N59+N26+N21+N19+N10</f>
        <v>3502145.4000000004</v>
      </c>
      <c r="O155" s="137">
        <f t="shared" si="25"/>
        <v>72.44234779004265</v>
      </c>
    </row>
    <row r="156" spans="1:15" ht="12.75" hidden="1">
      <c r="A156" s="53"/>
      <c r="B156" s="54"/>
      <c r="C156" s="138"/>
      <c r="D156" s="56"/>
      <c r="E156" s="139"/>
      <c r="F156" s="58"/>
      <c r="G156" s="58"/>
      <c r="H156" s="59"/>
      <c r="I156" s="59"/>
      <c r="J156" s="59"/>
      <c r="K156" s="61"/>
      <c r="L156" s="58"/>
      <c r="M156" s="61"/>
      <c r="N156" s="61"/>
      <c r="O156" s="60"/>
    </row>
    <row r="157" spans="1:15" ht="12.75" hidden="1">
      <c r="A157" s="140"/>
      <c r="B157" s="141"/>
      <c r="C157" s="142">
        <v>4591975.8</v>
      </c>
      <c r="D157" s="142">
        <v>3363770.7</v>
      </c>
      <c r="E157" s="142"/>
      <c r="F157" s="142">
        <v>803062.8</v>
      </c>
      <c r="G157" s="142">
        <v>599678.1</v>
      </c>
      <c r="H157" s="142"/>
      <c r="I157" s="142"/>
      <c r="J157" s="142">
        <v>560648.9</v>
      </c>
      <c r="K157" s="143">
        <v>4834389.7</v>
      </c>
      <c r="L157" s="142"/>
      <c r="M157" s="142">
        <v>461303.4</v>
      </c>
      <c r="N157" s="142">
        <v>3502145.4</v>
      </c>
      <c r="O157" s="142"/>
    </row>
    <row r="158" spans="1:15" ht="12.75" hidden="1">
      <c r="A158" s="140"/>
      <c r="B158" s="141"/>
      <c r="C158" s="144">
        <f>C157-C155</f>
        <v>0</v>
      </c>
      <c r="D158" s="144">
        <f>D157-D155</f>
        <v>0</v>
      </c>
      <c r="E158" s="145"/>
      <c r="F158" s="144">
        <f>F155-F157</f>
        <v>0</v>
      </c>
      <c r="G158" s="146">
        <f>G155-G157</f>
        <v>0</v>
      </c>
      <c r="H158" s="146"/>
      <c r="I158" s="146"/>
      <c r="J158" s="147">
        <f>J155-J157</f>
        <v>0</v>
      </c>
      <c r="K158" s="147">
        <f>K155-K157</f>
        <v>0</v>
      </c>
      <c r="L158" s="147">
        <f>L155-L157</f>
        <v>0</v>
      </c>
      <c r="M158" s="147">
        <f>M155-M157</f>
        <v>0</v>
      </c>
      <c r="N158" s="147">
        <f>N155-N157</f>
        <v>0</v>
      </c>
      <c r="O158" s="147"/>
    </row>
    <row r="159" spans="1:15" ht="12.75">
      <c r="A159" s="148" t="s">
        <v>276</v>
      </c>
      <c r="B159" s="148"/>
      <c r="C159" s="148"/>
      <c r="D159" s="149"/>
      <c r="E159" s="150"/>
      <c r="F159" s="149"/>
      <c r="G159" s="58"/>
      <c r="H159" s="59"/>
      <c r="I159" s="59"/>
      <c r="J159" s="59"/>
      <c r="K159" s="60"/>
      <c r="L159" s="59"/>
      <c r="M159" s="60"/>
      <c r="N159" s="61"/>
      <c r="O159" s="60"/>
    </row>
    <row r="160" spans="1:15" ht="12.75">
      <c r="A160" s="148" t="s">
        <v>277</v>
      </c>
      <c r="B160" s="148"/>
      <c r="C160" s="148"/>
      <c r="D160" s="151"/>
      <c r="E160" s="152" t="s">
        <v>278</v>
      </c>
      <c r="F160" s="152"/>
      <c r="G160" s="58"/>
      <c r="H160" s="59"/>
      <c r="I160" s="59"/>
      <c r="J160" s="59"/>
      <c r="K160" s="60"/>
      <c r="L160" s="59"/>
      <c r="M160" s="60"/>
      <c r="N160" s="61"/>
      <c r="O160" s="60"/>
    </row>
    <row r="161" spans="1:15" ht="12.75">
      <c r="A161" s="153"/>
      <c r="B161" s="154"/>
      <c r="C161" s="155"/>
      <c r="D161" s="156"/>
      <c r="E161" s="157"/>
      <c r="F161" s="158"/>
      <c r="G161" s="58"/>
      <c r="H161" s="59"/>
      <c r="I161" s="59"/>
      <c r="J161" s="59"/>
      <c r="K161" s="60"/>
      <c r="L161" s="59"/>
      <c r="M161" s="60"/>
      <c r="N161" s="61"/>
      <c r="O161" s="60"/>
    </row>
    <row r="162" spans="1:15" ht="12.75">
      <c r="A162" s="148" t="s">
        <v>279</v>
      </c>
      <c r="B162" s="148"/>
      <c r="C162" s="148"/>
      <c r="D162" s="159"/>
      <c r="E162" s="152" t="s">
        <v>280</v>
      </c>
      <c r="F162" s="152"/>
      <c r="G162" s="58"/>
      <c r="H162" s="59"/>
      <c r="I162" s="59"/>
      <c r="J162" s="59"/>
      <c r="K162" s="60"/>
      <c r="L162" s="59"/>
      <c r="M162" s="60"/>
      <c r="N162" s="61"/>
      <c r="O162" s="60"/>
    </row>
    <row r="163" spans="1:15" ht="12.75">
      <c r="A163" s="153"/>
      <c r="B163" s="160"/>
      <c r="C163" s="161"/>
      <c r="D163" s="149"/>
      <c r="E163" s="157"/>
      <c r="F163" s="158"/>
      <c r="G163" s="58"/>
      <c r="H163" s="59"/>
      <c r="I163" s="59"/>
      <c r="J163" s="59"/>
      <c r="K163" s="60"/>
      <c r="L163" s="59"/>
      <c r="M163" s="60"/>
      <c r="N163" s="61"/>
      <c r="O163" s="60"/>
    </row>
    <row r="164" spans="1:15" ht="12.75">
      <c r="A164" s="148" t="s">
        <v>281</v>
      </c>
      <c r="B164" s="148"/>
      <c r="C164" s="148"/>
      <c r="D164" s="159"/>
      <c r="E164" s="152" t="s">
        <v>282</v>
      </c>
      <c r="F164" s="152"/>
      <c r="G164" s="58"/>
      <c r="H164" s="59"/>
      <c r="I164" s="59"/>
      <c r="J164" s="59"/>
      <c r="K164" s="60"/>
      <c r="L164" s="59"/>
      <c r="M164" s="60"/>
      <c r="N164" s="61"/>
      <c r="O164" s="60"/>
    </row>
    <row r="165" spans="1:15" ht="12.75">
      <c r="A165" s="162"/>
      <c r="B165" s="163"/>
      <c r="C165" s="161"/>
      <c r="D165" s="149"/>
      <c r="E165" s="150"/>
      <c r="F165" s="149"/>
      <c r="G165" s="58"/>
      <c r="H165" s="59"/>
      <c r="I165" s="59"/>
      <c r="J165" s="59"/>
      <c r="K165" s="60"/>
      <c r="L165" s="59"/>
      <c r="M165" s="60"/>
      <c r="N165" s="61" t="s">
        <v>39</v>
      </c>
      <c r="O165" s="60"/>
    </row>
    <row r="166" spans="1:14" ht="12.75">
      <c r="A166" s="164"/>
      <c r="B166" s="164"/>
      <c r="C166" s="165" t="s">
        <v>283</v>
      </c>
      <c r="D166" s="166"/>
      <c r="E166" s="167" t="s">
        <v>284</v>
      </c>
      <c r="F166" s="168"/>
      <c r="G166" s="169"/>
      <c r="K166" t="s">
        <v>285</v>
      </c>
      <c r="N166" s="169"/>
    </row>
  </sheetData>
  <sheetProtection/>
  <mergeCells count="28">
    <mergeCell ref="A160:C160"/>
    <mergeCell ref="E160:F160"/>
    <mergeCell ref="A162:C162"/>
    <mergeCell ref="E162:F162"/>
    <mergeCell ref="A164:C164"/>
    <mergeCell ref="E164:F164"/>
    <mergeCell ref="M4:M5"/>
    <mergeCell ref="N4:N5"/>
    <mergeCell ref="O4:O5"/>
    <mergeCell ref="B6:O8"/>
    <mergeCell ref="A155:B155"/>
    <mergeCell ref="A159:C159"/>
    <mergeCell ref="G4:G5"/>
    <mergeCell ref="H4:H5"/>
    <mergeCell ref="I4:I5"/>
    <mergeCell ref="J4:J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Миниярова</cp:lastModifiedBy>
  <cp:lastPrinted>2022-11-02T12:04:09Z</cp:lastPrinted>
  <dcterms:created xsi:type="dcterms:W3CDTF">2006-05-12T06:58:42Z</dcterms:created>
  <dcterms:modified xsi:type="dcterms:W3CDTF">2022-11-14T10:19:56Z</dcterms:modified>
  <cp:category/>
  <cp:version/>
  <cp:contentType/>
  <cp:contentStatus/>
</cp:coreProperties>
</file>