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677" activeTab="0"/>
  </bookViews>
  <sheets>
    <sheet name="ПРИОБЬЕ" sheetId="1" r:id="rId1"/>
    <sheet name="ТАЛИНКА" sheetId="2" r:id="rId2"/>
    <sheet name="ШЕРКАЛЫ" sheetId="3" r:id="rId3"/>
    <sheet name="КАРЫМКАРЫ" sheetId="4" r:id="rId4"/>
    <sheet name="КАМЕННОЕ" sheetId="5" r:id="rId5"/>
    <sheet name="АНДРА" sheetId="6" r:id="rId6"/>
    <sheet name="ПЕРЕГРЕБНОЕ" sheetId="7" r:id="rId7"/>
    <sheet name="МАЛЫЙ АТЛЫМ" sheetId="8" r:id="rId8"/>
    <sheet name="УНЪЮГАН" sheetId="9" r:id="rId9"/>
    <sheet name="СЕРГИНО" sheetId="10" r:id="rId10"/>
    <sheet name="ОКТЯБРЬСКОЕ" sheetId="11" r:id="rId11"/>
  </sheets>
  <definedNames>
    <definedName name="_xlnm.Print_Area" localSheetId="0">'ПРИОБЬЕ'!$A$1:$Q$143</definedName>
  </definedNames>
  <calcPr fullCalcOnLoad="1"/>
</workbook>
</file>

<file path=xl/sharedStrings.xml><?xml version="1.0" encoding="utf-8"?>
<sst xmlns="http://schemas.openxmlformats.org/spreadsheetml/2006/main" count="3246" uniqueCount="791">
  <si>
    <t>Адрес объекта</t>
  </si>
  <si>
    <t>Площадь жилых помещений, кв.м.</t>
  </si>
  <si>
    <t>Дата, номер документа о признании непригодным для проживания</t>
  </si>
  <si>
    <t>№ дома</t>
  </si>
  <si>
    <t>Улица, переулок, проспект</t>
  </si>
  <si>
    <t>Город, поселок, деревня, село *</t>
  </si>
  <si>
    <t>Осуществлен снос</t>
  </si>
  <si>
    <t>Ведется / произведено расселение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</si>
  <si>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</si>
  <si>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</si>
  <si>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всего</t>
  </si>
  <si>
    <t>в собственности</t>
  </si>
  <si>
    <t>соц найм</t>
  </si>
  <si>
    <t>Набережная</t>
  </si>
  <si>
    <t>Береговая</t>
  </si>
  <si>
    <t>Газовиков</t>
  </si>
  <si>
    <t>Крымская</t>
  </si>
  <si>
    <t>Одесская</t>
  </si>
  <si>
    <t>Октябрьский</t>
  </si>
  <si>
    <t>Речников</t>
  </si>
  <si>
    <t>Севастопольская</t>
  </si>
  <si>
    <t>Спортивная</t>
  </si>
  <si>
    <t>Таежный</t>
  </si>
  <si>
    <t>Уральский</t>
  </si>
  <si>
    <t>ПСО</t>
  </si>
  <si>
    <t>Строителей</t>
  </si>
  <si>
    <t>распоряжение главы Октябрьского района №505 от 01.07.2003</t>
  </si>
  <si>
    <t>Энергетиков</t>
  </si>
  <si>
    <t>Центральная</t>
  </si>
  <si>
    <t>постановление администрации  г.п Приобье№ 819 от 16.11.2009.г(фенол)</t>
  </si>
  <si>
    <t>1а</t>
  </si>
  <si>
    <t>Распоряжение Главы Октябрьского района № 505-р от 01.07.2003</t>
  </si>
  <si>
    <t>постановление администрации  г.п Приобье № 392 от 10.06.2010 года</t>
  </si>
  <si>
    <t>примечание</t>
  </si>
  <si>
    <t>очередность сноса</t>
  </si>
  <si>
    <t>фенол</t>
  </si>
  <si>
    <t>постановление главы городского поселения Приобье  № 34 от 11.02.2013 года</t>
  </si>
  <si>
    <t>6а</t>
  </si>
  <si>
    <t>Приобье</t>
  </si>
  <si>
    <t>постановление администрации гп. Приобье от 20.05.2013 № 173</t>
  </si>
  <si>
    <t>постановление администарции Приобье от 01.08.2013 № 263</t>
  </si>
  <si>
    <t>постановление администарции Приобье от 01.08.2013 № 262</t>
  </si>
  <si>
    <t>постановление администарции Приобье от 01.08.2013 № 264</t>
  </si>
  <si>
    <t>постановление администарции Приобье от 01.08.2013 № 265</t>
  </si>
  <si>
    <t>постановление администрации гп. Приобье от 01.08.2013 № 266</t>
  </si>
  <si>
    <t>постановление администрации г.п Приобье № 32 от 28.01.2010 года</t>
  </si>
  <si>
    <t>постановление администрации городского поселения Приобье № 34 от 11.02.2013 года</t>
  </si>
  <si>
    <t>постановление администрации г.п Приобье № 320 от 14.12.2011 года</t>
  </si>
  <si>
    <t>постановление  админитсрации  г.п Приобье № 96 от 22.04.2011 года (фенол)</t>
  </si>
  <si>
    <t>постановление администрации городского поселения Приобье № 34 от 11.02.2013 года (фенол)</t>
  </si>
  <si>
    <t>постановление администрации городского поселения Приобье № 33 от 11.02.2013 года (фенол)</t>
  </si>
  <si>
    <t>постановление администрации Приобье от 03.02.2014 № 34 (аварийный)</t>
  </si>
  <si>
    <t>постановление администрации Приобье от  № 459 от 24.12.2013</t>
  </si>
  <si>
    <t>15а</t>
  </si>
  <si>
    <t>аварийный</t>
  </si>
  <si>
    <t>постановление администрации гп. Приобье № 46 от 18.02.2014 года</t>
  </si>
  <si>
    <t>ИТОГО</t>
  </si>
  <si>
    <t>постановление администрации гп. Приобье № 257 от 24.06.2014 года</t>
  </si>
  <si>
    <t>постановление администрации гп. Приобье № 258 от 24.06.2014 года</t>
  </si>
  <si>
    <t>Лесной</t>
  </si>
  <si>
    <t>постановление администрации Приобье от 18.07.2014 №295</t>
  </si>
  <si>
    <t>постановление администрации гп. Приобье № 407 от 27.10.2014 года</t>
  </si>
  <si>
    <t xml:space="preserve">Центральная 66 </t>
  </si>
  <si>
    <t>постановление администрации гп. Приобье № 44 от 19.02.2015 года</t>
  </si>
  <si>
    <t>Произведено расселение граждан , жилые дома готовяться к сносу</t>
  </si>
  <si>
    <t xml:space="preserve">               непригодными для постоянного проживания</t>
  </si>
  <si>
    <t xml:space="preserve">                 Реестр жилых помещений, признанных в установленном порядке </t>
  </si>
  <si>
    <t>расслен-1, осталось-5</t>
  </si>
  <si>
    <t>расселено-6, осталось-2</t>
  </si>
  <si>
    <t>расселено-3, осталось-13</t>
  </si>
  <si>
    <t>расселено-1, осталось-8</t>
  </si>
  <si>
    <t xml:space="preserve">расселен-2, осталось-1 </t>
  </si>
  <si>
    <t>расселено-4, осталось-5</t>
  </si>
  <si>
    <t>расселено-2, осталось-3</t>
  </si>
  <si>
    <t>постановление администрации городского поселения Приобье №  70 от 16.03.2015 года (фенол)</t>
  </si>
  <si>
    <t>постановление администрации гп. Приобье № 73 от 16.03.2015 года</t>
  </si>
  <si>
    <t>постановление администрации гп. Приобье № 72 от 16.03.2014 года</t>
  </si>
  <si>
    <t>постановление администрации гп. Приобье № 71 от 16.03.2014 года</t>
  </si>
  <si>
    <t>постановление администрации гп. Приобье № 74 от 16.03.2014 года</t>
  </si>
  <si>
    <t xml:space="preserve">                  в городском поселении Приобье   по состоянию на "17" марта 2015 года</t>
  </si>
  <si>
    <t>Приложение к постановлению</t>
  </si>
  <si>
    <t>администрации городского поселения Талинка</t>
  </si>
  <si>
    <t>на территории городского поселения Талинка на 201 4 г.</t>
  </si>
  <si>
    <t>Очередность сноса</t>
  </si>
  <si>
    <t>Ведется / произведено расселение ( в скобках указано количество расселенных квартир)</t>
  </si>
  <si>
    <t>ком.найм</t>
  </si>
  <si>
    <t>в собствен ности</t>
  </si>
  <si>
    <t>соц. найм</t>
  </si>
  <si>
    <t>ком найм</t>
  </si>
  <si>
    <t>пгт.Талинка</t>
  </si>
  <si>
    <t>1 микр-он</t>
  </si>
  <si>
    <t>Распоряжение мэра г.Нягань от 11.03.2006 № 311-р</t>
  </si>
  <si>
    <t>Проведено расселение</t>
  </si>
  <si>
    <t>мкр.Центральный</t>
  </si>
  <si>
    <t>Постановлением администрации городского поселения Талинка  № 196 от 08.10.2014 г.</t>
  </si>
  <si>
    <t xml:space="preserve">аварийный </t>
  </si>
  <si>
    <t>Частично расселен (12)</t>
  </si>
  <si>
    <t>Частично расселен (11)</t>
  </si>
  <si>
    <t>Частично расселен ( 9)</t>
  </si>
  <si>
    <t>Частично расселен  (8)</t>
  </si>
  <si>
    <t>Частично расселен (7)</t>
  </si>
  <si>
    <t>Частично расселен (3)</t>
  </si>
  <si>
    <t>Частично расселен  (7)</t>
  </si>
  <si>
    <t xml:space="preserve">1 микр-он </t>
  </si>
  <si>
    <t>Постановление администрации г.п. Талинка от 20.06.2013 г. № 91</t>
  </si>
  <si>
    <t>Итого: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</si>
  <si>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03.03.2015 № 31</t>
  </si>
  <si>
    <t xml:space="preserve">Реестр жилых помещений, </t>
  </si>
  <si>
    <t xml:space="preserve">признанных в установленном порядке непригодными для проживания  </t>
  </si>
  <si>
    <t>на территории сельского поселения Шеркалы</t>
  </si>
  <si>
    <t>по состоянию на "01" января 2015 г.</t>
  </si>
  <si>
    <t>№  очередности на снос</t>
  </si>
  <si>
    <t>Площадь жилых помещений,      без учета веранд, кв.м.</t>
  </si>
  <si>
    <t>Примечание</t>
  </si>
  <si>
    <t>Мира</t>
  </si>
  <si>
    <t>Распоряжение Главы Октябрьского района № 505-р от 01.07.2003 г.</t>
  </si>
  <si>
    <t>Гладышева</t>
  </si>
  <si>
    <t>Трудовая</t>
  </si>
  <si>
    <t>30а</t>
  </si>
  <si>
    <t>42а</t>
  </si>
  <si>
    <t>66 кв.2</t>
  </si>
  <si>
    <t>снос</t>
  </si>
  <si>
    <t>Нестерова</t>
  </si>
  <si>
    <t>Постановление администрации сельского поселения Шеркалы № 141 от 15.11.2012 г.</t>
  </si>
  <si>
    <t>18 кв.1</t>
  </si>
  <si>
    <t>Постановление администрации сельского поселения Шеркалы № 120 от 20.06.2013 г.</t>
  </si>
  <si>
    <t>18 кв.2</t>
  </si>
  <si>
    <t xml:space="preserve">Трудовая </t>
  </si>
  <si>
    <t>18 кв.3</t>
  </si>
  <si>
    <t>18 кв.4</t>
  </si>
  <si>
    <t>Лесная</t>
  </si>
  <si>
    <t>5 кв.2</t>
  </si>
  <si>
    <t>15 кв.1</t>
  </si>
  <si>
    <t>15 кв.2</t>
  </si>
  <si>
    <t>10 кв.1</t>
  </si>
  <si>
    <t xml:space="preserve">Строителей </t>
  </si>
  <si>
    <t>10 кв.2</t>
  </si>
  <si>
    <t>10 кв.3</t>
  </si>
  <si>
    <t>6 кв.1</t>
  </si>
  <si>
    <t>6 кв.2</t>
  </si>
  <si>
    <t>1 кв.3</t>
  </si>
  <si>
    <t>Постановление администрации сельского поселения Шеркалы № 72 от 12.05.2014 г.</t>
  </si>
  <si>
    <t xml:space="preserve">Лесная </t>
  </si>
  <si>
    <t>12а кв.2</t>
  </si>
  <si>
    <t>8 кв.1</t>
  </si>
  <si>
    <t xml:space="preserve">Береговая </t>
  </si>
  <si>
    <t>17 кв.1</t>
  </si>
  <si>
    <t>26 кв.3</t>
  </si>
  <si>
    <t>3 кв.1</t>
  </si>
  <si>
    <t>3 кв.2</t>
  </si>
  <si>
    <t>2 кв.3</t>
  </si>
  <si>
    <t>13 кв.1</t>
  </si>
  <si>
    <t>8 кв.2</t>
  </si>
  <si>
    <t>2 кв.1</t>
  </si>
  <si>
    <t xml:space="preserve">Мира </t>
  </si>
  <si>
    <t>14 кв.1</t>
  </si>
  <si>
    <t>14 кв.2</t>
  </si>
  <si>
    <t>46 кв.1</t>
  </si>
  <si>
    <t>39 кв.2</t>
  </si>
  <si>
    <t>16 кв.2</t>
  </si>
  <si>
    <t>Постановление администрации сельского поселения Шеркалы № 124 от 12.08.2014 г.</t>
  </si>
  <si>
    <t>Итого</t>
  </si>
  <si>
    <t xml:space="preserve">Приложение </t>
  </si>
  <si>
    <t xml:space="preserve">к постановлению администрации  </t>
  </si>
  <si>
    <t xml:space="preserve">сельского поселения Карымкары </t>
  </si>
  <si>
    <t>от «28» января 2015 г. № 2-п</t>
  </si>
  <si>
    <t xml:space="preserve">Реестр </t>
  </si>
  <si>
    <t xml:space="preserve">жилых помещений, признанных в установленном порядке непригодными для проживания </t>
  </si>
  <si>
    <t>и подлежащими сносу на территории сельского поселения Карымкары по состоянию на 01.01.2015 г.</t>
  </si>
  <si>
    <t>№ очереди на снос</t>
  </si>
  <si>
    <t>поселок</t>
  </si>
  <si>
    <t>улица</t>
  </si>
  <si>
    <t>Горнореченск</t>
  </si>
  <si>
    <t>Речная</t>
  </si>
  <si>
    <t>распоряжение главы Октябрьского района № 505-р от 01.07.2003 г.</t>
  </si>
  <si>
    <t>постановление администрации сельского поселения Карымкары                                       № 81-п от 03.07.2012 г.</t>
  </si>
  <si>
    <t>постановление администрации сельского поселения Карымкары                                     №5-п от 22.01.2014 г.</t>
  </si>
  <si>
    <t>постановление администрации сельского поселения Карымкары                                       №5-п от 22.01.2014 г.</t>
  </si>
  <si>
    <t>постановление администрации сельского поселения Карымкары                                    №5-п от 22.01.2014 г.</t>
  </si>
  <si>
    <t>Карымкары</t>
  </si>
  <si>
    <t>Кедровая</t>
  </si>
  <si>
    <t>Садовая</t>
  </si>
  <si>
    <t>Кольцевая</t>
  </si>
  <si>
    <t>Ленина</t>
  </si>
  <si>
    <t>Дорожная</t>
  </si>
  <si>
    <t>Комсомольская</t>
  </si>
  <si>
    <t>Парковый</t>
  </si>
  <si>
    <t>92.50</t>
  </si>
  <si>
    <t>распоряжение главы Октябрьского района № 505-р от 01.07.2003 г</t>
  </si>
  <si>
    <t>Микрорайон</t>
  </si>
  <si>
    <t>Школьная</t>
  </si>
  <si>
    <t>60.60</t>
  </si>
  <si>
    <t>распоряжение главы Октябрьского района № 505-р от 01.07</t>
  </si>
  <si>
    <t>Пионерская</t>
  </si>
  <si>
    <t>Обской</t>
  </si>
  <si>
    <t>постановление администрации сельского поселения Карымкары                                  №32-п от 14.03.2013 г.</t>
  </si>
  <si>
    <t>Совхозная</t>
  </si>
  <si>
    <t>постановление администрации сельского поселения Карымкары                                 №32-п от 14.03.2013 г.</t>
  </si>
  <si>
    <t xml:space="preserve">постановление администрации сельского поселения Карымкары                                   №5-п от 22.01.2014 г. </t>
  </si>
  <si>
    <t>постановление администрации сельского поселения Карымкары                                   №5-п от 22.01.2014 г.</t>
  </si>
  <si>
    <t>постановление администрации сельского поселения Карымкары                                        №5-п от 22.01.2014 г.</t>
  </si>
  <si>
    <t>и подлежащим сносу на территории сельского поселения Каменное</t>
  </si>
  <si>
    <t>№ п/п</t>
  </si>
  <si>
    <t xml:space="preserve"> </t>
  </si>
  <si>
    <t>Почтовая</t>
  </si>
  <si>
    <t>23а</t>
  </si>
  <si>
    <t xml:space="preserve">Приложение к постановлению </t>
  </si>
  <si>
    <t>жилых помещений признанных в установленном порядке непригодными для проживания и подлежащими сносу</t>
  </si>
  <si>
    <t>на территории городского поселения Андра по состоянию на 01 мая 2012 года</t>
  </si>
  <si>
    <t>Номер очередности сноса</t>
  </si>
  <si>
    <t>Количество жилых помещений</t>
  </si>
  <si>
    <t>Площадь жилых помещений</t>
  </si>
  <si>
    <t>Количество проживающих человек</t>
  </si>
  <si>
    <t>Дата, номер документа о признании помещения непригодным  для проживания</t>
  </si>
  <si>
    <t>Улица</t>
  </si>
  <si>
    <t xml:space="preserve">Всего </t>
  </si>
  <si>
    <t>Соц.найм</t>
  </si>
  <si>
    <t>собственнность</t>
  </si>
  <si>
    <t>собственность</t>
  </si>
  <si>
    <t>ул.Северная</t>
  </si>
  <si>
    <t>Распоряжение главы Октябрьского района №505-р от 01.07.2003</t>
  </si>
  <si>
    <t xml:space="preserve">                 признанных в установленном порядке непригодными для проживания  </t>
  </si>
  <si>
    <t xml:space="preserve"> и подлежащих сносу на территории __сельского поселения Перегребное_____</t>
  </si>
  <si>
    <t>№ п/п (сноса)</t>
  </si>
  <si>
    <t>Ведется расселение</t>
  </si>
  <si>
    <t>Постановление администрации  Октябрьского района № 1413 от 02.10.2009</t>
  </si>
  <si>
    <t>Расселено 2 квартиры</t>
  </si>
  <si>
    <t>22 (кв.1, 2, 4, 7, 8, 10, 14, 16 )</t>
  </si>
  <si>
    <t>Постановление администрации  сельского поселения Перегребное №236от 07.07.2014</t>
  </si>
  <si>
    <t>22 (кв.11; 12; 15)</t>
  </si>
  <si>
    <t>Постановление администрации  сельского поселения Перегребное №197 от 30.09.2011</t>
  </si>
  <si>
    <t>22 (кв.3;5;6;9;13)</t>
  </si>
  <si>
    <t>Постановление администрации  сельского поселения Перегребное №72 от 16.03..2012</t>
  </si>
  <si>
    <t>23 (кв. 5; 10; 12)</t>
  </si>
  <si>
    <t>23 (кв.14)</t>
  </si>
  <si>
    <t>Постановление администрации  Октябрьского района № 1448 от 05.09.2009</t>
  </si>
  <si>
    <t>23 (кв.3,7,11,15,16,6,13)</t>
  </si>
  <si>
    <t>23 (кв. 8;9)</t>
  </si>
  <si>
    <t>23 (кв. 2; 4 )</t>
  </si>
  <si>
    <t>Постановление администрации  сельского поселения Перегребное №171 от 19.07.2012</t>
  </si>
  <si>
    <t>23 (кв.1)</t>
  </si>
  <si>
    <t>Постановление администрации  сельского поселения Перегребное №198 от 27.08.2012</t>
  </si>
  <si>
    <t>12 (кв.4;5; 7; 8; 10)</t>
  </si>
  <si>
    <t>12 (кв.13)</t>
  </si>
  <si>
    <t>12 (кв.2, 11, 12)</t>
  </si>
  <si>
    <t>12 (кв.6; 14;15)</t>
  </si>
  <si>
    <t>12 (кв.1;3)</t>
  </si>
  <si>
    <t>2А(кв.2;7;8;11;  14)</t>
  </si>
  <si>
    <t>Постановление администрации  сельского поселения Перегребное №171от 19.07.2012</t>
  </si>
  <si>
    <t>2А(кв.6;10)</t>
  </si>
  <si>
    <t>Постановление администрации  сельского поселения Перегребное №198от 27.08.2012</t>
  </si>
  <si>
    <t>2А (кв. 3, 9, 12, 16)</t>
  </si>
  <si>
    <t>Постановление администрации  сельского поселения Перегребное №237от 07.07.2014</t>
  </si>
  <si>
    <t>2А (кв.13)</t>
  </si>
  <si>
    <t>Постановление администрации  сельского поселения Перегребное №143от 11.06.2013</t>
  </si>
  <si>
    <t>2А (кв.1, 4,5, )</t>
  </si>
  <si>
    <t>26 (кв.7;10;11;12;14)</t>
  </si>
  <si>
    <t>26 (кв.6;13)</t>
  </si>
  <si>
    <t>26                                                                                    (кв.1, 2, 3, 4, 5, 9, 10, 12)</t>
  </si>
  <si>
    <t>Постановление администрации  сельского поселения Перегребное №237 от 07.07.2014</t>
  </si>
  <si>
    <t>26 (кв.15)</t>
  </si>
  <si>
    <t>26 (кв.8)</t>
  </si>
  <si>
    <t>Постановление администрации  сельского поселения Перегребное №143 от 11.06.2013</t>
  </si>
  <si>
    <t>15А</t>
  </si>
  <si>
    <t>Постановление администрации  Октябрьского района № 1378 от 30.09.2009</t>
  </si>
  <si>
    <t>2 (кв.4; 7; 8)</t>
  </si>
  <si>
    <t>2 (кв.11)</t>
  </si>
  <si>
    <t>Постановление администрации  Октябрьского района № 59 от 27.01.2010</t>
  </si>
  <si>
    <t>2 (кв.9;12)</t>
  </si>
  <si>
    <t>2 (кв.1;2;3;5;6)</t>
  </si>
  <si>
    <t>Постановление администрации  сельского поселения Перегребное №171 от 19.07..2012</t>
  </si>
  <si>
    <t>2 (кв.10)</t>
  </si>
  <si>
    <t>Советская</t>
  </si>
  <si>
    <t>5 (кв.9)</t>
  </si>
  <si>
    <t>5 (кв.1, 2, 3, 4, 5, 6, 7, 8, 9, 11)</t>
  </si>
  <si>
    <t>Постановление администрации  сельского поселения Перегребное №143 от 1.06.2013</t>
  </si>
  <si>
    <t>Спасенникова</t>
  </si>
  <si>
    <t>13Б (кв.8;11;18)</t>
  </si>
  <si>
    <t>13Б (кв.6)</t>
  </si>
  <si>
    <t>13Б (кв.2)</t>
  </si>
  <si>
    <t>10 (кв.1)</t>
  </si>
  <si>
    <t>10 (кв.4)</t>
  </si>
  <si>
    <t>10 (кв.10;11)</t>
  </si>
  <si>
    <t>Постановление администрации  сельского поселения Перегребное №172от 19.07.2012</t>
  </si>
  <si>
    <t>1 (кв.2;3;5;6;9;12)</t>
  </si>
  <si>
    <t>1 (кв.7;11)</t>
  </si>
  <si>
    <t>15 (кв.5; 6)</t>
  </si>
  <si>
    <t>15 (кв.3)</t>
  </si>
  <si>
    <t>15 (кв.2;10;11)</t>
  </si>
  <si>
    <t>15 (кв.12)</t>
  </si>
  <si>
    <t>15 (кв.1)</t>
  </si>
  <si>
    <t>13 "А" (кв.5)</t>
  </si>
  <si>
    <t>13 "А" (кв.2)</t>
  </si>
  <si>
    <t>13 "А" (кв.1;3;4)</t>
  </si>
  <si>
    <t>9 (кв.9)</t>
  </si>
  <si>
    <t>9 (кв.1;)</t>
  </si>
  <si>
    <t>9 (кв.11;)</t>
  </si>
  <si>
    <t>9 (кв.5)</t>
  </si>
  <si>
    <t>9 (кв.2)</t>
  </si>
  <si>
    <t>14 (кв.2,5,8,10)</t>
  </si>
  <si>
    <t>14 (кв.3)</t>
  </si>
  <si>
    <t>14 (кв.7,8)</t>
  </si>
  <si>
    <t>14 (кв.1;9;11)</t>
  </si>
  <si>
    <t>11 (кв.3;11;13;18;19;20)</t>
  </si>
  <si>
    <t>11 (кв.1;2;4;5;6;7;8;9;10;12;14;15;16;21;22)</t>
  </si>
  <si>
    <t>11 (кв.17)</t>
  </si>
  <si>
    <t>Постановление администрации  сельского поселения Перегребное №223 от 10.10.2012</t>
  </si>
  <si>
    <t>16 (кв.1; 2; 3; 4; 5; 8; 10)</t>
  </si>
  <si>
    <t>16 (кв.6; 7)</t>
  </si>
  <si>
    <t>16 (кв.9, 12)</t>
  </si>
  <si>
    <t>Постановление администрации  сельского поселения Перегребное №143 от 11.06..2013</t>
  </si>
  <si>
    <t>16 (кв 7)</t>
  </si>
  <si>
    <t>16 (кв.3;5;9;10)</t>
  </si>
  <si>
    <t>16 (кв.7)</t>
  </si>
  <si>
    <t>15 "А" (кв.1; 2; 9; 11; 14; 15; 16; 17; 18)</t>
  </si>
  <si>
    <t>15 "А" (кв.5)</t>
  </si>
  <si>
    <t>Постановление администрации  Октябрьского района № 1444 от 05.10.2009</t>
  </si>
  <si>
    <t>15 "А" (кв.6;10;12)</t>
  </si>
  <si>
    <t>15 "А" (кв.3;7;13)</t>
  </si>
  <si>
    <t>15 "А" (кв.17)</t>
  </si>
  <si>
    <t>3 (кв.1;2; 3; 8; 12)</t>
  </si>
  <si>
    <t>3 (кв.9)</t>
  </si>
  <si>
    <t>2б(кв.3;4;8;11;13;15)</t>
  </si>
  <si>
    <t>2б(кв.14)</t>
  </si>
  <si>
    <t>2б(кв.10)</t>
  </si>
  <si>
    <t>2б (кв,6)</t>
  </si>
  <si>
    <t>Постановление администрации  сельского поселения Перегребное №198 от 11.06.2013</t>
  </si>
  <si>
    <t>7 (кв.8; 9; 14)</t>
  </si>
  <si>
    <t>7 (кв.1)</t>
  </si>
  <si>
    <t>7 (кв.7;13)</t>
  </si>
  <si>
    <t>7 (кв.4;12)</t>
  </si>
  <si>
    <t>7 (кв.2, 5, 13)</t>
  </si>
  <si>
    <t>2в (кв.6)</t>
  </si>
  <si>
    <t>Постановление администрации  Октябрьского района № 1446 от 05.10.2009</t>
  </si>
  <si>
    <t>2в(кв.1;7)</t>
  </si>
  <si>
    <t>2в(кв.9,12)</t>
  </si>
  <si>
    <t>Постановление администрации  сельского поселения Перегребное № 236 от 07.07.2014</t>
  </si>
  <si>
    <t>20 (кв.3; 6; 10; 11)</t>
  </si>
  <si>
    <t>20 (кв.7;13)</t>
  </si>
  <si>
    <t>20 (кв.9)</t>
  </si>
  <si>
    <t>20 (кв, 2, 4, 12)</t>
  </si>
  <si>
    <t>Таёжная</t>
  </si>
  <si>
    <t>8 (кв.2;4)</t>
  </si>
  <si>
    <t>4 (кв.6; 11)</t>
  </si>
  <si>
    <t>4 (кв.7;8;12)</t>
  </si>
  <si>
    <t>25 (кв.5; 7; 13)</t>
  </si>
  <si>
    <t>25 (кв.1;16)</t>
  </si>
  <si>
    <t>25 (кв.11;12;14)</t>
  </si>
  <si>
    <t>6А (кв.9;11)</t>
  </si>
  <si>
    <t>6Б (кв.5;8;11;12)</t>
  </si>
  <si>
    <t>6В (кв.6;9;10)</t>
  </si>
  <si>
    <t>14а (кв.8)</t>
  </si>
  <si>
    <t>14А (кв.1;6;7)</t>
  </si>
  <si>
    <t>13 (кв.2;3;6)</t>
  </si>
  <si>
    <t>Таежная</t>
  </si>
  <si>
    <t>4 (кв 9)</t>
  </si>
  <si>
    <t>4 (кв.3;8;15;17)</t>
  </si>
  <si>
    <t>4 (кв.1)</t>
  </si>
  <si>
    <t>15 (кв.4; 5; 8; 9; 12)</t>
  </si>
  <si>
    <t>15 (кв.7)</t>
  </si>
  <si>
    <t>13 (кв.1;6;9)</t>
  </si>
  <si>
    <t>11 (кв 3)</t>
  </si>
  <si>
    <t>11 (кв.2;6;13;17)</t>
  </si>
  <si>
    <t>11 (кв.1)</t>
  </si>
  <si>
    <t>9 (кв.1)</t>
  </si>
  <si>
    <t>Постановление администрации  Октябрьского района № 41 от 21.01.2010</t>
  </si>
  <si>
    <t>Связистов</t>
  </si>
  <si>
    <t>1 (кв.1)</t>
  </si>
  <si>
    <t>Постановление администрации  Октябрьского района № 1445 от 11.06.2013</t>
  </si>
  <si>
    <t>1 (кв.2)</t>
  </si>
  <si>
    <t>Постановление администрации  Октябрьского района № 1248 от 22.07.2010</t>
  </si>
  <si>
    <t>2(кв.1;5;6)</t>
  </si>
  <si>
    <t>2(кв.4;11)</t>
  </si>
  <si>
    <t>Медиков</t>
  </si>
  <si>
    <t>Распоряжение Главы Октябрьского района № 1266 от 26.07.2010 г.</t>
  </si>
  <si>
    <t>8 (кв.3;4)</t>
  </si>
  <si>
    <t>12 (кв.1;2;12)</t>
  </si>
  <si>
    <t>12 (кв.7)</t>
  </si>
  <si>
    <t>12 (кв.1;2)</t>
  </si>
  <si>
    <t>13 (кв.1;2)</t>
  </si>
  <si>
    <t xml:space="preserve">Рыбников </t>
  </si>
  <si>
    <t>итого по с. Перегрёбное:</t>
  </si>
  <si>
    <t>д.Чемаши</t>
  </si>
  <si>
    <t>Зеленая</t>
  </si>
  <si>
    <t>2</t>
  </si>
  <si>
    <t>30 лет Победы</t>
  </si>
  <si>
    <t>3</t>
  </si>
  <si>
    <t>5</t>
  </si>
  <si>
    <t>6</t>
  </si>
  <si>
    <t>7 (кв.2)</t>
  </si>
  <si>
    <t>8</t>
  </si>
  <si>
    <t>9</t>
  </si>
  <si>
    <t>10</t>
  </si>
  <si>
    <t>11</t>
  </si>
  <si>
    <t>12</t>
  </si>
  <si>
    <t>2(кв.1;2)</t>
  </si>
  <si>
    <t>Постановление администрации  сельского поселения Перегребное №198 от 27.08..2012</t>
  </si>
  <si>
    <t>13</t>
  </si>
  <si>
    <t>4(кв.1;2)</t>
  </si>
  <si>
    <t>14</t>
  </si>
  <si>
    <t>8(кв.1;2)</t>
  </si>
  <si>
    <t>15</t>
  </si>
  <si>
    <t>9(кв.1;2)</t>
  </si>
  <si>
    <t>16</t>
  </si>
  <si>
    <t>10(кв.1;)</t>
  </si>
  <si>
    <t>17</t>
  </si>
  <si>
    <t>11(кв.1;2)</t>
  </si>
  <si>
    <t>18</t>
  </si>
  <si>
    <t>12(кв.1;2;3)</t>
  </si>
  <si>
    <t>19</t>
  </si>
  <si>
    <t>17(кв.1;)</t>
  </si>
  <si>
    <t>20</t>
  </si>
  <si>
    <t>14 (кв.2, 3)</t>
  </si>
  <si>
    <t>21</t>
  </si>
  <si>
    <t>22</t>
  </si>
  <si>
    <t>23</t>
  </si>
  <si>
    <t>24</t>
  </si>
  <si>
    <t>25</t>
  </si>
  <si>
    <t>6(кв.1;2)</t>
  </si>
  <si>
    <t>26</t>
  </si>
  <si>
    <t>21(кв.1;2)</t>
  </si>
  <si>
    <t>27</t>
  </si>
  <si>
    <t>11 (кв.2)</t>
  </si>
  <si>
    <t>28</t>
  </si>
  <si>
    <t>29</t>
  </si>
  <si>
    <t>30</t>
  </si>
  <si>
    <t>31</t>
  </si>
  <si>
    <t>32</t>
  </si>
  <si>
    <t>1(кв.1;2)</t>
  </si>
  <si>
    <t>33</t>
  </si>
  <si>
    <t>34</t>
  </si>
  <si>
    <t>4(кв.1;2;3;4)</t>
  </si>
  <si>
    <t>35</t>
  </si>
  <si>
    <t>13(кв.1;2;)</t>
  </si>
  <si>
    <t>36</t>
  </si>
  <si>
    <t>Ленинградская</t>
  </si>
  <si>
    <t>37</t>
  </si>
  <si>
    <t>38</t>
  </si>
  <si>
    <t>Сенькина</t>
  </si>
  <si>
    <t>39</t>
  </si>
  <si>
    <t>40</t>
  </si>
  <si>
    <t>41</t>
  </si>
  <si>
    <t>14 (кв.1;2)</t>
  </si>
  <si>
    <t>42</t>
  </si>
  <si>
    <t>43</t>
  </si>
  <si>
    <t>44</t>
  </si>
  <si>
    <t>13(кв.1;2)</t>
  </si>
  <si>
    <t>45</t>
  </si>
  <si>
    <t>Сайдашева</t>
  </si>
  <si>
    <t>46</t>
  </si>
  <si>
    <t>3(кв.1;2)</t>
  </si>
  <si>
    <t>47</t>
  </si>
  <si>
    <t>48</t>
  </si>
  <si>
    <t>6(кв.1;)</t>
  </si>
  <si>
    <t>49</t>
  </si>
  <si>
    <t>10(кв.1;2)</t>
  </si>
  <si>
    <t>50</t>
  </si>
  <si>
    <t>11(кв.2)</t>
  </si>
  <si>
    <t>51</t>
  </si>
  <si>
    <t>12(кв.1;2)</t>
  </si>
  <si>
    <t>52</t>
  </si>
  <si>
    <t>3(кв.1;2;3)</t>
  </si>
  <si>
    <t>53</t>
  </si>
  <si>
    <t>4(кв.1;2;)</t>
  </si>
  <si>
    <t>54</t>
  </si>
  <si>
    <t>8(кв.1;2;)</t>
  </si>
  <si>
    <t>55</t>
  </si>
  <si>
    <t>Первомайская</t>
  </si>
  <si>
    <t>56</t>
  </si>
  <si>
    <t>57</t>
  </si>
  <si>
    <t>1(кв.1;)</t>
  </si>
  <si>
    <t>58</t>
  </si>
  <si>
    <t>59</t>
  </si>
  <si>
    <t>3(кв.2)</t>
  </si>
  <si>
    <t>60</t>
  </si>
  <si>
    <t>7(кв.1)</t>
  </si>
  <si>
    <t>итого по д.Чемаши</t>
  </si>
  <si>
    <t>Постановление администрации Октябрьского района № 382 от 07.04.2009 г.</t>
  </si>
  <si>
    <t>Новая</t>
  </si>
  <si>
    <t>1(кв.1)</t>
  </si>
  <si>
    <t>1(кв.2)</t>
  </si>
  <si>
    <t>7(кв.2)</t>
  </si>
  <si>
    <t>15(кв.1;2;3)</t>
  </si>
  <si>
    <t xml:space="preserve">Таёжная </t>
  </si>
  <si>
    <t>5 (кв.1)</t>
  </si>
  <si>
    <t>7 (кв.1;2)</t>
  </si>
  <si>
    <t>12 (кв.2)</t>
  </si>
  <si>
    <t>19 (кв.2)</t>
  </si>
  <si>
    <t xml:space="preserve">Школьная </t>
  </si>
  <si>
    <t>2Б</t>
  </si>
  <si>
    <t>12( кв.2)</t>
  </si>
  <si>
    <t>14( кв.1)</t>
  </si>
  <si>
    <t>16( кв.1;2)</t>
  </si>
  <si>
    <t>18( кв.1;2)</t>
  </si>
  <si>
    <t>Итого по д.Нижние Нарыкары:</t>
  </si>
  <si>
    <t>итого :</t>
  </si>
  <si>
    <t>Приложение1 к постановлению</t>
  </si>
  <si>
    <t xml:space="preserve">                                                                                                 </t>
  </si>
  <si>
    <t>от 22.05.2015 №144</t>
  </si>
  <si>
    <t>и подлежащими сносу на территории сельского поселения Малый Атлым</t>
  </si>
  <si>
    <t>на 22.05.2015г.</t>
  </si>
  <si>
    <t>№ очеред и на снос</t>
  </si>
  <si>
    <t>1</t>
  </si>
  <si>
    <t>п. Большие-Леуши</t>
  </si>
  <si>
    <t>Постановление администрации сельского поселения Малый Атлым № 147 от 29.08.2014г.</t>
  </si>
  <si>
    <t>Гаражная</t>
  </si>
  <si>
    <t>две кв пустые</t>
  </si>
  <si>
    <t>2а</t>
  </si>
  <si>
    <t>Распоряжение Главы Октябрьского района № 505-р от01.07.2003г.</t>
  </si>
  <si>
    <t xml:space="preserve">Таежная </t>
  </si>
  <si>
    <t>Постановление администрации сельского поселения Малый Атлым № 215 от 30.11.2012г</t>
  </si>
  <si>
    <t>7а</t>
  </si>
  <si>
    <t>Постановление администрации сельского поселения Малый Атлым № 105 от 06.06.2012г</t>
  </si>
  <si>
    <t>Постановление администрации сельского поселения Малый Атлым № 107от 27.05.2013г</t>
  </si>
  <si>
    <t>Постановление администрации сельского поселения Малый Атлым № 146от 27.08.2014г.</t>
  </si>
  <si>
    <t>Постановление администрации сельского поселения Малый Атлым № 140 от18.05.2015г.</t>
  </si>
  <si>
    <t>итого:</t>
  </si>
  <si>
    <t>Комсомольский</t>
  </si>
  <si>
    <t>Партсъезда</t>
  </si>
  <si>
    <t>Постановление администрации сельского поселения Малый Атлым № 150 от 10.09.2014г.</t>
  </si>
  <si>
    <t>пер Школьный</t>
  </si>
  <si>
    <t>Нагорная</t>
  </si>
  <si>
    <t>Октябрьская</t>
  </si>
  <si>
    <t>пер.Школьный</t>
  </si>
  <si>
    <t>Постановление Главы сельского поселения Малый Атлым №170 от 22.12.2011 г.</t>
  </si>
  <si>
    <t>Постановление администрации сельского поселения Малый Атлым № 146 от 27.08.2014г.</t>
  </si>
  <si>
    <t>Постановление администрации сельского поселения Малый Атлым № 196 от 05.12.2014г.</t>
  </si>
  <si>
    <t xml:space="preserve">Советская </t>
  </si>
  <si>
    <t>Постановление администрации сельского поселения Малый Атлым № 198 от 05.12.2014г.</t>
  </si>
  <si>
    <t>Постановление администрации сельского поселения Малый Атлым № 197 от 05.12.2014г.</t>
  </si>
  <si>
    <t>Постановление администрации сельского поселения Малый Атлым № 195 от 05.12.2014г.</t>
  </si>
  <si>
    <t>Постановление администрации сельского поселения Малый Атлым № 194 от 05.12.2014г.</t>
  </si>
  <si>
    <t>Постановление администрации сельского поселения Малый Атлым № 140 от 18.05.2015г.</t>
  </si>
  <si>
    <t>Колхозная</t>
  </si>
  <si>
    <t>Постановление администрации сельского поселения Малый Атлым № 72 от 31.03.2014г.</t>
  </si>
  <si>
    <t>Постановление администрации сельского поселения Малый Атлым № 211 от 19.12.2014г.</t>
  </si>
  <si>
    <t>Постановление администрации сельского поселения Малый Атлым № 212 от 19.12.2014г.</t>
  </si>
  <si>
    <t>Постановление администрации сельского поселения Малый Атлым № 209 от 19.12.2014г.</t>
  </si>
  <si>
    <t>Постановление администрации сельского поселения Малый Атлым № 208 от 19.12.2014г.</t>
  </si>
  <si>
    <t>Постановление администрации сельского поселения Малый Атлым № 207 от 19.12.2014г.</t>
  </si>
  <si>
    <t>Постановление администрации сельского поселения Малый Атлым № 210 от 19.12.2014г.</t>
  </si>
  <si>
    <t>Постановление администрации сельского поселения Малый Атлым № 46 от 30.03.2015г.</t>
  </si>
  <si>
    <t xml:space="preserve">Обская </t>
  </si>
  <si>
    <t>Распоряжение Главы Октябрьского района № 505-р от 01.07.2003 г</t>
  </si>
  <si>
    <t>Зеленый</t>
  </si>
  <si>
    <t>Московская</t>
  </si>
  <si>
    <t>Постановление администрации Октябрьского района № 382 от 07.04.2009</t>
  </si>
  <si>
    <t>Обская</t>
  </si>
  <si>
    <t>Школьный</t>
  </si>
  <si>
    <t>Постановление администрации сельского поселения Малый Атлым № 59 от 09.04.2012г</t>
  </si>
  <si>
    <t>Постановление администрации сельского поселения Малый Атлым № 83 от 04.05.2012г</t>
  </si>
  <si>
    <t xml:space="preserve">Московская </t>
  </si>
  <si>
    <t>Постановление администрации сельского поселения Малый Атлым № 82 от 04.05.2012г</t>
  </si>
  <si>
    <t>Постановление администрации сельского поселения Малый Атлым № 235 от 26.12.2012г</t>
  </si>
  <si>
    <t>Постановление администрации сельского поселения Малый Атлым № 108 от 27.05.2013г</t>
  </si>
  <si>
    <t>Постановление администрации сельского поселения Малый Атлым № 129 от 17.06.2013г</t>
  </si>
  <si>
    <t>Постановление администрации сельского поселения Малый Атлым № 159 от 26.07.2013г</t>
  </si>
  <si>
    <t>Постановление администрации сельского поселения Малый Атлым № 160 от 26.07.2013г</t>
  </si>
  <si>
    <t>Постановление администрации сельского поселения Малый Атлым № 161 от 26.07.2013г</t>
  </si>
  <si>
    <t>Постановление администрации сельского поселения Малый Атлым № 162 от 26.07.2013г</t>
  </si>
  <si>
    <t>Постановление администрации сельского поселения Малый Атлым № 34 от 06.03.2014г</t>
  </si>
  <si>
    <t>Постановление администрации сельского поселения Малый Атлым № 36 от 06.03.2014г</t>
  </si>
  <si>
    <t>Постановление администрации сельского поселения Малый Атлым №38 от 06.03.2014г.</t>
  </si>
  <si>
    <t>Постановление администрации сельского поселения Малый Атлым № 201 от 05.12.2014г.</t>
  </si>
  <si>
    <t>Постановление администрации сельского поселения Малый Атлым № 202 от 05.12.2014г.</t>
  </si>
  <si>
    <t>Постановление администрации сельского поселения Малый Атлым №146 от 27.08.2014г.</t>
  </si>
  <si>
    <t>Горная</t>
  </si>
  <si>
    <t>Постановление администрации сельского поселения Малый Атлым № 200 от 05.12.2014г.</t>
  </si>
  <si>
    <t>Постановление администрации сельского поселения Малый Атлым № 146 от 22.05.2015г.</t>
  </si>
  <si>
    <t>Промысловая</t>
  </si>
  <si>
    <t>Постановление администрации сельского поселения Малый Атлым № 61 от 10.04.2012г</t>
  </si>
  <si>
    <t>Постановление администрации сельского поселения Малый Атлым № 62 от 10.04.2012г</t>
  </si>
  <si>
    <t>Постановление администрации сельского поселения Малый Атлым № 63 от 10.04.2012г</t>
  </si>
  <si>
    <t>Пушная</t>
  </si>
  <si>
    <t>Постановление администрации сельского поселения Малый Атлым № 176 от 05.10.2012г</t>
  </si>
  <si>
    <t>Постановление администрации сельского поселения Малый Атлым № 32 от 06.03.2014г</t>
  </si>
  <si>
    <t>Постановление администрации сельского поселения Малый Атлым № 33 от 06.03.2014г</t>
  </si>
  <si>
    <t>Постановление администрации сельского поселения Малый Атлым № 35 от 06.03.2014г</t>
  </si>
  <si>
    <t>Постановление администрации сельского поселения Малый Атлым № 37 от 06.03.2014г.</t>
  </si>
  <si>
    <t xml:space="preserve">Пушная </t>
  </si>
  <si>
    <t>Постановление администрации сельского поселения Малый Атлым № 199 от 05.12.2014г.</t>
  </si>
  <si>
    <t>Всего</t>
  </si>
  <si>
    <t>Постановление №79 от 23.06.2011г.</t>
  </si>
  <si>
    <t xml:space="preserve">Колхозная </t>
  </si>
  <si>
    <t>Постановление №111 от 07.09.2011г.</t>
  </si>
  <si>
    <t>Постановление администрации сельского поселения Малый Атлым № 84 от 04.05.2012г</t>
  </si>
  <si>
    <t>М-А</t>
  </si>
  <si>
    <t>частная</t>
  </si>
  <si>
    <t xml:space="preserve">к постановлению Администрации </t>
  </si>
  <si>
    <t>сельского поселения Унъюган</t>
  </si>
  <si>
    <t xml:space="preserve">от 04.02.2015  №30  </t>
  </si>
  <si>
    <t>признанных в установленном  порядке  непригодными для проживания</t>
  </si>
  <si>
    <t xml:space="preserve"> и подлежащими сносу на территории муниципального образования сельское поселение Унъюган  </t>
  </si>
  <si>
    <t>по состоянию на "01" января 2015 года</t>
  </si>
  <si>
    <t xml:space="preserve">Распоряжение Главы Октябрьского района  от 01.07.2003 № 505-р </t>
  </si>
  <si>
    <t>Комарова</t>
  </si>
  <si>
    <t>Кирова</t>
  </si>
  <si>
    <t xml:space="preserve">Альшевского </t>
  </si>
  <si>
    <t xml:space="preserve">Постановление главы Октябрьского района от 09.04.2008 № 510 </t>
  </si>
  <si>
    <t>Киевская</t>
  </si>
  <si>
    <t>Матросова</t>
  </si>
  <si>
    <t>6А</t>
  </si>
  <si>
    <t>Постановление главы Октябрьского района № 510 от 09.04.2008</t>
  </si>
  <si>
    <t>Медицинская</t>
  </si>
  <si>
    <t>Альшевского</t>
  </si>
  <si>
    <t>Гастелло</t>
  </si>
  <si>
    <t>Кишиневская</t>
  </si>
  <si>
    <t>Курчатова</t>
  </si>
  <si>
    <t>Молдавская</t>
  </si>
  <si>
    <t>Технологическая</t>
  </si>
  <si>
    <t>Юбилейная</t>
  </si>
  <si>
    <t>20а</t>
  </si>
  <si>
    <t>Тюменская</t>
  </si>
  <si>
    <t>12а</t>
  </si>
  <si>
    <t>Постановление Администрации сельского поселения Унъюган от 16.04.2012 № 126</t>
  </si>
  <si>
    <t>Постановление Администрации сельского поселения Унъюган от 29.12.2012  № 299</t>
  </si>
  <si>
    <t>30 лет победы</t>
  </si>
  <si>
    <t>Железнодорожная</t>
  </si>
  <si>
    <t>Постановление Администрации сельского поселения Унъюган от 19.04.2013 №75</t>
  </si>
  <si>
    <t xml:space="preserve">Постановление Админсирации сельского поселения  Унъюган от 27.12.3013  №  276 </t>
  </si>
  <si>
    <t xml:space="preserve">  </t>
  </si>
  <si>
    <t xml:space="preserve">                                              </t>
  </si>
  <si>
    <t>Приложение</t>
  </si>
  <si>
    <t xml:space="preserve">  к постановлению администрации </t>
  </si>
  <si>
    <t>городского поселения Приобье</t>
  </si>
  <si>
    <t>пгт.Приобье</t>
  </si>
  <si>
    <t>от "30" марта 2015 года № 81</t>
  </si>
  <si>
    <t xml:space="preserve">Реестр жилых помещений, признанных непригодными для проживания и подлежащими сносу </t>
  </si>
  <si>
    <t>с.Шеркалы</t>
  </si>
  <si>
    <t>Приложение к постановлению админимстрации сельского поселения Каменное  от 17.02.2015 №15</t>
  </si>
  <si>
    <t xml:space="preserve">признанных в установленном прорядке непригодными для проживания </t>
  </si>
  <si>
    <t>по состоянию на "01" января  2015 г.</t>
  </si>
  <si>
    <t>с.Пальяново</t>
  </si>
  <si>
    <t>п.Каменное</t>
  </si>
  <si>
    <t>ИТОГО:</t>
  </si>
  <si>
    <t>ВСЕГО по поселению Карымкары</t>
  </si>
  <si>
    <t>ВСЕГО по поселению</t>
  </si>
  <si>
    <t xml:space="preserve"> администрации городского поселения Андра</t>
  </si>
  <si>
    <t>№ 60 от 28.04.2012</t>
  </si>
  <si>
    <t>населенный пункт</t>
  </si>
  <si>
    <t>пгт.Андра</t>
  </si>
  <si>
    <t>Постановление администрации МО городское поселение Андра № 59 от 28.04.2012</t>
  </si>
  <si>
    <t>нет</t>
  </si>
  <si>
    <r>
      <t xml:space="preserve">Постановление администрации городское поселение Андра № 60 от 07.05.2014 </t>
    </r>
    <r>
      <rPr>
        <b/>
        <sz val="10"/>
        <rFont val="Times New Roman"/>
        <family val="1"/>
      </rPr>
      <t>аварийный</t>
    </r>
  </si>
  <si>
    <r>
      <rPr>
        <b/>
        <sz val="12"/>
        <rFont val="Times New Roman"/>
        <family val="1"/>
      </rPr>
      <t>Реестр жилых помещений,</t>
    </r>
  </si>
  <si>
    <r>
      <rPr>
        <b/>
        <sz val="12"/>
        <rFont val="Times New Roman"/>
        <family val="1"/>
      </rPr>
      <t>признанных в установленном порядке непригодными для проживания</t>
    </r>
  </si>
  <si>
    <t>с. Большой Атлым</t>
  </si>
  <si>
    <t>п. Малый Атлым</t>
  </si>
  <si>
    <t>п.Заречный</t>
  </si>
  <si>
    <t>аварийное (Постановление  от 06.04.2012  № 120)</t>
  </si>
  <si>
    <t xml:space="preserve">аварийное (Постановление от 19.04.2013 №75) </t>
  </si>
  <si>
    <t>ааврийное (Постановление  от 19.04.2013 №75 )</t>
  </si>
  <si>
    <t xml:space="preserve"> и подлежащими сносу на территории сельского поселения Сергино</t>
  </si>
  <si>
    <t>п. СЕРГИНО</t>
  </si>
  <si>
    <t>Пролетарская</t>
  </si>
  <si>
    <t>Постановление администрации сельского поселения Сергино
от 21.11.2012 г. № 222</t>
  </si>
  <si>
    <t>признан аварийным</t>
  </si>
  <si>
    <t>Южная</t>
  </si>
  <si>
    <t>Постановление администрации сельского поселения Сергино
от 10.07.2013 г. № 147</t>
  </si>
  <si>
    <t>расселена кв.2</t>
  </si>
  <si>
    <t>кв.1 расселена (ул.Советская, 7)</t>
  </si>
  <si>
    <t>Постановление администрации Октябрьского района
от 29.10.2010 г. №1867</t>
  </si>
  <si>
    <t>признан аварийным
(расселен частично)</t>
  </si>
  <si>
    <t>Курганская</t>
  </si>
  <si>
    <t>Постановление администрации сельского поселения Сергино
от 26.10.2011г. №184</t>
  </si>
  <si>
    <t>Постановление администрации сельского поселения Сергино
от 07.11.2011 г. № 200</t>
  </si>
  <si>
    <t>Переулок Южный</t>
  </si>
  <si>
    <t>Постановление администрации сельского поселения Сергино
от 11.03.2012 г. № 34</t>
  </si>
  <si>
    <t>Железнодорожников</t>
  </si>
  <si>
    <t>Постановление администрации сельского поселения Сергино
от 11.03.2012 г. № 35</t>
  </si>
  <si>
    <t>расселена кв.3,7</t>
  </si>
  <si>
    <t>Постановление администрации сельского поселения Сергино
от 11.03.2012 г. № 36</t>
  </si>
  <si>
    <t>расселена кв.5</t>
  </si>
  <si>
    <t>Постановление администрации сельского поселения Сергино
от 11.03.2012 г. № 37</t>
  </si>
  <si>
    <t>Молодежная</t>
  </si>
  <si>
    <t>Постановление администрации сельского поселения Сергино
от 11.03.2012 г. № 38</t>
  </si>
  <si>
    <t>Постановление администрации сельского поселения Сергино
от 11.03.2012 г. № 39</t>
  </si>
  <si>
    <t>Постановление администрации сельского поселения Сергино
от 11.03.2012 г. № 40</t>
  </si>
  <si>
    <t>Постановление администрации сельского поселения Сергино
от 11.03.2012 г. № 41</t>
  </si>
  <si>
    <t>Постановление администрации сельского поселения Сергино
от 11.03.2012 г. № 42</t>
  </si>
  <si>
    <t>Постановление администрации сельского поселения Сергино
от 11.03.2012 г. № 43</t>
  </si>
  <si>
    <t>Постановление администрации сельского поселения Сергино
от 11.03.2012 г. № 44</t>
  </si>
  <si>
    <t>Постановление администрации сельского поселения Сергино
от 11.03.2012 г. № 45</t>
  </si>
  <si>
    <t>Постановление администрации сельское поселение Сергино от 17.05.2012 г. № 76</t>
  </si>
  <si>
    <t>Постановление администрации сельского поселения Сергино
от 21.11.2012 г. № 217</t>
  </si>
  <si>
    <t>Постановление администрации сельского поселения Сергино
от 21.11.2012 г. № 219</t>
  </si>
  <si>
    <t>Постановление администрации сельского поселения Сергино
от 21.11.2012 г. № 220</t>
  </si>
  <si>
    <t>Постановление администрации сельского поселения Сергино
от 21.11.2012 г. № 221</t>
  </si>
  <si>
    <t>Оренбургская</t>
  </si>
  <si>
    <t>Постановление администрации сельского поселения Сергино
от 10.07.2013 г. № 148</t>
  </si>
  <si>
    <t>Постановление администрации сельского поселения Сергино
от 20.03.2014 г. № 33</t>
  </si>
  <si>
    <t>Постановление администрации сельского поселения Сергино
от 20.03.2014 г. № 34</t>
  </si>
  <si>
    <t>Постановление администрации сельского поселения Сергино
от 03.07.2014 г. № 101</t>
  </si>
  <si>
    <t>пер.Новый</t>
  </si>
  <si>
    <t>Постановление администрации сельского поселения Сергино
от 07.08.2014 г. № 116</t>
  </si>
  <si>
    <t>расселена кв.1</t>
  </si>
  <si>
    <t>кв. 2</t>
  </si>
  <si>
    <t>по состоянию на 01.01.2015 год</t>
  </si>
  <si>
    <t>п.Сергино</t>
  </si>
  <si>
    <t>Постановление администрации Октябрьского района
от 22.07.2010 г. № 1249</t>
  </si>
  <si>
    <t xml:space="preserve">к постановлению администрации </t>
  </si>
  <si>
    <t>городского поселения Октябрьское</t>
  </si>
  <si>
    <t xml:space="preserve"> и подлежащими сносу на территории городского поселения Октябрьское</t>
  </si>
  <si>
    <t>по состоянию на "01" января  2014 г.</t>
  </si>
  <si>
    <t>п.г.т.  ОКТЯБРЬСКОЕ</t>
  </si>
  <si>
    <t>Дзержинского</t>
  </si>
  <si>
    <r>
      <t xml:space="preserve">постановление администрации Октябрьского района от 07.04.2009 № 383 </t>
    </r>
    <r>
      <rPr>
        <b/>
        <sz val="8"/>
        <rFont val="Times New Roman"/>
        <family val="1"/>
      </rPr>
      <t>АВАРИЙНОЕ</t>
    </r>
  </si>
  <si>
    <t>25 кв.1</t>
  </si>
  <si>
    <r>
      <t xml:space="preserve">постановление администрации городского поселения Октябрьское от 04.04.2012 №61 </t>
    </r>
    <r>
      <rPr>
        <b/>
        <sz val="8"/>
        <rFont val="Times New Roman"/>
        <family val="1"/>
      </rPr>
      <t>АВАРИЙНОЕ</t>
    </r>
  </si>
  <si>
    <t>Калинина</t>
  </si>
  <si>
    <t>43 кв.1</t>
  </si>
  <si>
    <t>43 кв.2</t>
  </si>
  <si>
    <t>43 кв.4</t>
  </si>
  <si>
    <t>43 кв.5</t>
  </si>
  <si>
    <t>43 кв.7</t>
  </si>
  <si>
    <t>43 кв.8</t>
  </si>
  <si>
    <t>43 кв.9</t>
  </si>
  <si>
    <t>43 кв.10</t>
  </si>
  <si>
    <t>43 кв.11</t>
  </si>
  <si>
    <t>43 кв.12</t>
  </si>
  <si>
    <t>43 кв.15</t>
  </si>
  <si>
    <t>43 кв.16</t>
  </si>
  <si>
    <t>43 кв.17</t>
  </si>
  <si>
    <t>43 кв.19</t>
  </si>
  <si>
    <t>43 кв.20</t>
  </si>
  <si>
    <t>43 кв.13</t>
  </si>
  <si>
    <t>постановление администрации  поселения Октябрьское от 23.01.2013 № 11 АВАРИЙНОЕ</t>
  </si>
  <si>
    <t>43 кв.14</t>
  </si>
  <si>
    <t>43 кв.18</t>
  </si>
  <si>
    <t>43 кв.6</t>
  </si>
  <si>
    <t>Титова</t>
  </si>
  <si>
    <t>28 кв.4</t>
  </si>
  <si>
    <t>постановление администрации  поселения  Октябрьское от 23.01.2013 № 11 АВАРИЙНОЕ</t>
  </si>
  <si>
    <t>постановление администрации поселения Октябрьское от 19.06.2014 № 168 АВАРИЙНОЕ</t>
  </si>
  <si>
    <t xml:space="preserve">Распоряжение Главы Октябрьского района № 505-р от 01.07.2003 </t>
  </si>
  <si>
    <t>Логовая</t>
  </si>
  <si>
    <t>14а</t>
  </si>
  <si>
    <t>Шмигельского</t>
  </si>
  <si>
    <t>Чапаева</t>
  </si>
  <si>
    <t>кв. 2,3,4</t>
  </si>
  <si>
    <t>исключила квартиру № 1 прошла по программе  "долевое строительство" 46,1 кв.м.</t>
  </si>
  <si>
    <t>Гагарина</t>
  </si>
  <si>
    <t>Сплавная</t>
  </si>
  <si>
    <t>Урманная</t>
  </si>
  <si>
    <t>Фрунзе</t>
  </si>
  <si>
    <t>кв.1 - маневренный фонд</t>
  </si>
  <si>
    <t>Свободы</t>
  </si>
  <si>
    <t>9а</t>
  </si>
  <si>
    <t>Постановление главы Октябрьского района   № 510 от 09.04.2008</t>
  </si>
  <si>
    <t>Постановление администрации Октябрьского района № 1263 от 08.09.2009</t>
  </si>
  <si>
    <t>постановление администрации Октябрьского района от 14.09.2010 №1590</t>
  </si>
  <si>
    <t>постановление администрации Октябрьского района от 14.09.2010 №1589</t>
  </si>
  <si>
    <t>Рыбников</t>
  </si>
  <si>
    <t>12 кв.5</t>
  </si>
  <si>
    <t>16 кв.1</t>
  </si>
  <si>
    <t>постановление администрации городского поселения Октябрьское от 26.12.2011 №310</t>
  </si>
  <si>
    <t>Бичинева </t>
  </si>
  <si>
    <t>7 кв.1</t>
  </si>
  <si>
    <t xml:space="preserve">постановление администрации  поселения Октябрьское от 04.04.2012 № 61 </t>
  </si>
  <si>
    <t xml:space="preserve">Сенькина </t>
  </si>
  <si>
    <t>Постановление администрации Октябрьского района от 25.02.2013 №48</t>
  </si>
  <si>
    <t>21 кв.2</t>
  </si>
  <si>
    <t>10 кв. 1</t>
  </si>
  <si>
    <t>постановление администрации  поселения Октябрьское от 22.08.2013 № 295</t>
  </si>
  <si>
    <t>21 кв.3</t>
  </si>
  <si>
    <t>постановление администрации поселения Октябрьское от 19.06.2014 № 169</t>
  </si>
  <si>
    <t>постановление  администрации поселения Октябрьское от 19.06.2014 № 169</t>
  </si>
  <si>
    <t>Итого: п.г.т.Октябрьское</t>
  </si>
  <si>
    <t>п. КОРМУЖИХАНКА</t>
  </si>
  <si>
    <t>Больничная</t>
  </si>
  <si>
    <t xml:space="preserve">постановление администрации  поселения Октябрьское от 04.04.2012 №61 </t>
  </si>
  <si>
    <t>20 кв.2</t>
  </si>
  <si>
    <t>Итого: п.Кормужиханка</t>
  </si>
  <si>
    <t>с. БОЛЬШОЙ КАМЕНЬ</t>
  </si>
  <si>
    <t>внесла изменения кв.м. 1 квартиры небыли внесены</t>
  </si>
  <si>
    <t>Постановление главы Октябрьского района № 510 от09.04.2009</t>
  </si>
  <si>
    <t>Строительная</t>
  </si>
  <si>
    <t>кв. № 2,3</t>
  </si>
  <si>
    <t>19 кв.2</t>
  </si>
  <si>
    <t>Итого: с.Большой Камень</t>
  </si>
  <si>
    <t>ВСЕГО</t>
  </si>
  <si>
    <t>аварийных</t>
  </si>
  <si>
    <t>непригодных</t>
  </si>
  <si>
    <t>от 18.02.2014 № 20</t>
  </si>
  <si>
    <t>постановление администрации  поселения Октябрьское от 23.01.2013 № 11 АВАРИЙНОЕ, постановление администрации городского поселения Октябрьское от 04.04.2012 №61 АВАРИЙНОЕ</t>
  </si>
  <si>
    <t xml:space="preserve"> администрации сельского поселения Перегребное</t>
  </si>
  <si>
    <t>от 09.07.2014 № 238</t>
  </si>
  <si>
    <t xml:space="preserve">  администрации сельского поселения Малый Атлым</t>
  </si>
  <si>
    <t>сельского поселения Сергино</t>
  </si>
  <si>
    <t>от 29.12.2014 № 288</t>
  </si>
  <si>
    <t xml:space="preserve">от 15.06.2015  № 87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</si>
</sst>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ck"/>
      <top/>
      <bottom/>
    </border>
    <border>
      <left style="medium"/>
      <right style="thick"/>
      <top style="medium"/>
      <bottom style="medium"/>
    </border>
    <border>
      <left style="medium"/>
      <right/>
      <top style="medium"/>
      <bottom/>
    </border>
    <border>
      <left style="medium"/>
      <right style="thick"/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10" xfId="53" applyFont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8" fillId="0" borderId="10" xfId="53" applyFont="1" applyFill="1" applyBorder="1">
      <alignment/>
      <protection/>
    </xf>
    <xf numFmtId="0" fontId="6" fillId="0" borderId="0" xfId="53" applyFont="1" applyBorder="1">
      <alignment/>
      <protection/>
    </xf>
    <xf numFmtId="0" fontId="6" fillId="0" borderId="0" xfId="0" applyFont="1" applyBorder="1" applyAlignment="1">
      <alignment horizontal="center" vertical="center" textRotation="180" wrapText="1"/>
    </xf>
    <xf numFmtId="0" fontId="6" fillId="0" borderId="0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5" fillId="0" borderId="10" xfId="53" applyFont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0" xfId="53" applyFont="1" applyFill="1">
      <alignment/>
      <protection/>
    </xf>
    <xf numFmtId="0" fontId="6" fillId="33" borderId="10" xfId="53" applyFont="1" applyFill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0" xfId="53" applyFont="1" applyBorder="1" applyAlignment="1">
      <alignment horizontal="center" vertical="top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Border="1" applyAlignment="1">
      <alignment horizontal="left" vertical="center"/>
      <protection/>
    </xf>
    <xf numFmtId="0" fontId="6" fillId="0" borderId="10" xfId="53" applyFont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 shrinkToFit="1"/>
      <protection/>
    </xf>
    <xf numFmtId="0" fontId="9" fillId="0" borderId="10" xfId="53" applyFont="1" applyBorder="1" applyAlignment="1">
      <alignment horizontal="center" vertical="center" wrapText="1" shrinkToFit="1"/>
      <protection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53" applyFont="1" applyBorder="1" applyAlignment="1">
      <alignment vertical="center"/>
      <protection/>
    </xf>
    <xf numFmtId="0" fontId="6" fillId="0" borderId="10" xfId="53" applyFont="1" applyBorder="1" applyAlignment="1">
      <alignment vertical="center"/>
      <protection/>
    </xf>
    <xf numFmtId="0" fontId="6" fillId="33" borderId="15" xfId="53" applyFont="1" applyFill="1" applyBorder="1" applyAlignment="1">
      <alignment vertical="center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vertical="center"/>
      <protection/>
    </xf>
    <xf numFmtId="0" fontId="6" fillId="33" borderId="0" xfId="53" applyFont="1" applyFill="1" applyAlignment="1">
      <alignment vertical="center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6" fillId="33" borderId="10" xfId="53" applyFont="1" applyFill="1" applyBorder="1" applyAlignment="1">
      <alignment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34" borderId="0" xfId="53" applyFont="1" applyFill="1" applyBorder="1" applyAlignment="1">
      <alignment vertical="center"/>
      <protection/>
    </xf>
    <xf numFmtId="0" fontId="6" fillId="34" borderId="0" xfId="53" applyFont="1" applyFill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0" fontId="6" fillId="0" borderId="16" xfId="53" applyFont="1" applyBorder="1" applyAlignment="1">
      <alignment vertical="center"/>
      <protection/>
    </xf>
    <xf numFmtId="0" fontId="6" fillId="33" borderId="16" xfId="53" applyFont="1" applyFill="1" applyBorder="1" applyAlignment="1">
      <alignment vertical="center"/>
      <protection/>
    </xf>
    <xf numFmtId="0" fontId="6" fillId="34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vertical="center"/>
      <protection/>
    </xf>
    <xf numFmtId="0" fontId="6" fillId="0" borderId="16" xfId="53" applyFont="1" applyFill="1" applyBorder="1" applyAlignment="1">
      <alignment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0" fillId="33" borderId="0" xfId="53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vertical="center"/>
      <protection/>
    </xf>
    <xf numFmtId="0" fontId="6" fillId="0" borderId="10" xfId="53" applyFont="1" applyBorder="1" applyAlignment="1">
      <alignment vertical="center" wrapText="1"/>
      <protection/>
    </xf>
    <xf numFmtId="0" fontId="5" fillId="33" borderId="15" xfId="53" applyFont="1" applyFill="1" applyBorder="1" applyAlignment="1">
      <alignment vertical="center"/>
      <protection/>
    </xf>
    <xf numFmtId="0" fontId="17" fillId="0" borderId="10" xfId="53" applyFont="1" applyBorder="1" applyAlignment="1">
      <alignment vertical="center"/>
      <protection/>
    </xf>
    <xf numFmtId="0" fontId="17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11" fillId="33" borderId="15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3" fillId="33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13" fillId="33" borderId="15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/>
      <protection/>
    </xf>
    <xf numFmtId="0" fontId="10" fillId="33" borderId="16" xfId="53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53" applyFont="1" applyAlignment="1">
      <alignment vertical="top" wrapText="1"/>
      <protection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>
      <alignment/>
      <protection/>
    </xf>
    <xf numFmtId="0" fontId="6" fillId="0" borderId="0" xfId="53" applyFont="1" applyAlignment="1">
      <alignment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12" fillId="35" borderId="10" xfId="53" applyFont="1" applyFill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center" vertical="center"/>
      <protection/>
    </xf>
    <xf numFmtId="0" fontId="63" fillId="35" borderId="10" xfId="53" applyFont="1" applyFill="1" applyBorder="1" applyAlignment="1">
      <alignment horizontal="center" vertical="center"/>
      <protection/>
    </xf>
    <xf numFmtId="180" fontId="6" fillId="0" borderId="10" xfId="53" applyNumberFormat="1" applyFont="1" applyBorder="1" applyAlignment="1">
      <alignment horizontal="center" vertical="center"/>
      <protection/>
    </xf>
    <xf numFmtId="180" fontId="63" fillId="35" borderId="10" xfId="53" applyNumberFormat="1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180" fontId="6" fillId="35" borderId="10" xfId="53" applyNumberFormat="1" applyFont="1" applyFill="1" applyBorder="1" applyAlignment="1">
      <alignment horizontal="center" vertical="center"/>
      <protection/>
    </xf>
    <xf numFmtId="16" fontId="6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2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0" xfId="54" applyFont="1" applyAlignment="1">
      <alignment horizontal="center"/>
      <protection/>
    </xf>
    <xf numFmtId="9" fontId="6" fillId="0" borderId="0" xfId="59" applyFont="1" applyAlignment="1">
      <alignment/>
    </xf>
    <xf numFmtId="0" fontId="6" fillId="0" borderId="0" xfId="0" applyFont="1" applyAlignment="1">
      <alignment wrapText="1"/>
    </xf>
    <xf numFmtId="0" fontId="5" fillId="0" borderId="0" xfId="54" applyFont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0" xfId="53" applyFont="1" applyFill="1" applyAlignment="1">
      <alignment wrapText="1"/>
      <protection/>
    </xf>
    <xf numFmtId="0" fontId="6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" fillId="0" borderId="0" xfId="53" applyFont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8" fillId="0" borderId="0" xfId="53" applyNumberFormat="1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13" fillId="0" borderId="10" xfId="53" applyFont="1" applyFill="1" applyBorder="1" applyAlignment="1">
      <alignment horizontal="center" vertical="distributed"/>
      <protection/>
    </xf>
    <xf numFmtId="0" fontId="12" fillId="0" borderId="10" xfId="0" applyFont="1" applyBorder="1" applyAlignment="1">
      <alignment horizontal="center" vertical="center"/>
    </xf>
    <xf numFmtId="180" fontId="13" fillId="0" borderId="10" xfId="53" applyNumberFormat="1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wrapText="1"/>
      <protection/>
    </xf>
    <xf numFmtId="0" fontId="21" fillId="0" borderId="19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>
      <alignment/>
      <protection/>
    </xf>
    <xf numFmtId="0" fontId="8" fillId="0" borderId="0" xfId="0" applyFont="1" applyFill="1" applyBorder="1" applyAlignment="1">
      <alignment vertical="top" wrapText="1"/>
    </xf>
    <xf numFmtId="0" fontId="5" fillId="0" borderId="20" xfId="53" applyFont="1" applyFill="1" applyBorder="1" applyAlignment="1">
      <alignment horizontal="center"/>
      <protection/>
    </xf>
    <xf numFmtId="180" fontId="5" fillId="0" borderId="21" xfId="53" applyNumberFormat="1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15" fillId="0" borderId="0" xfId="53" applyFont="1" applyFill="1" applyBorder="1">
      <alignment/>
      <protection/>
    </xf>
    <xf numFmtId="180" fontId="15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wrapText="1"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vertical="center"/>
      <protection/>
    </xf>
    <xf numFmtId="0" fontId="22" fillId="0" borderId="0" xfId="53" applyFont="1" applyFill="1">
      <alignment/>
      <protection/>
    </xf>
    <xf numFmtId="0" fontId="13" fillId="0" borderId="15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>
      <alignment horizontal="center"/>
      <protection/>
    </xf>
    <xf numFmtId="0" fontId="13" fillId="0" borderId="10" xfId="53" applyNumberFormat="1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3" fillId="0" borderId="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right"/>
      <protection/>
    </xf>
    <xf numFmtId="0" fontId="6" fillId="0" borderId="10" xfId="53" applyFont="1" applyBorder="1" applyAlignment="1">
      <alignment horizontal="right"/>
      <protection/>
    </xf>
    <xf numFmtId="0" fontId="6" fillId="35" borderId="10" xfId="53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right"/>
      <protection/>
    </xf>
    <xf numFmtId="0" fontId="6" fillId="0" borderId="10" xfId="53" applyFont="1" applyFill="1" applyBorder="1" applyAlignment="1">
      <alignment horizontal="right" wrapText="1"/>
      <protection/>
    </xf>
    <xf numFmtId="0" fontId="6" fillId="0" borderId="10" xfId="53" applyFont="1" applyFill="1" applyBorder="1" applyAlignment="1">
      <alignment horizontal="right"/>
      <protection/>
    </xf>
    <xf numFmtId="0" fontId="6" fillId="0" borderId="10" xfId="0" applyFont="1" applyBorder="1" applyAlignment="1">
      <alignment horizontal="right" vertical="center"/>
    </xf>
    <xf numFmtId="0" fontId="6" fillId="35" borderId="0" xfId="53" applyFont="1" applyFill="1">
      <alignment/>
      <protection/>
    </xf>
    <xf numFmtId="0" fontId="6" fillId="35" borderId="0" xfId="53" applyFont="1" applyFill="1" applyBorder="1">
      <alignment/>
      <protection/>
    </xf>
    <xf numFmtId="0" fontId="6" fillId="35" borderId="10" xfId="53" applyFont="1" applyFill="1" applyBorder="1">
      <alignment/>
      <protection/>
    </xf>
    <xf numFmtId="0" fontId="6" fillId="0" borderId="0" xfId="53" applyFont="1" applyBorder="1" applyAlignment="1">
      <alignment/>
      <protection/>
    </xf>
    <xf numFmtId="0" fontId="6" fillId="33" borderId="0" xfId="53" applyFont="1" applyFill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35" borderId="10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wrapText="1"/>
      <protection/>
    </xf>
    <xf numFmtId="0" fontId="6" fillId="0" borderId="11" xfId="53" applyFont="1" applyBorder="1" applyAlignment="1">
      <alignment horizontal="right"/>
      <protection/>
    </xf>
    <xf numFmtId="180" fontId="6" fillId="0" borderId="10" xfId="53" applyNumberFormat="1" applyFont="1" applyBorder="1" applyAlignment="1">
      <alignment horizontal="right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80" fontId="6" fillId="35" borderId="10" xfId="53" applyNumberFormat="1" applyFont="1" applyFill="1" applyBorder="1" applyAlignment="1">
      <alignment horizontal="right"/>
      <protection/>
    </xf>
    <xf numFmtId="0" fontId="6" fillId="35" borderId="0" xfId="53" applyFont="1" applyFill="1" applyBorder="1" applyAlignment="1">
      <alignment wrapText="1"/>
      <protection/>
    </xf>
    <xf numFmtId="0" fontId="6" fillId="0" borderId="10" xfId="0" applyFont="1" applyBorder="1" applyAlignment="1">
      <alignment horizontal="right"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0" fontId="12" fillId="0" borderId="28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5" fillId="0" borderId="35" xfId="53" applyFont="1" applyFill="1" applyBorder="1" applyAlignment="1">
      <alignment horizontal="center" vertical="center"/>
      <protection/>
    </xf>
    <xf numFmtId="0" fontId="5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/>
      <protection/>
    </xf>
    <xf numFmtId="0" fontId="6" fillId="0" borderId="40" xfId="53" applyFont="1" applyFill="1" applyBorder="1" applyAlignment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13" fillId="0" borderId="43" xfId="53" applyFont="1" applyFill="1" applyBorder="1" applyAlignment="1">
      <alignment horizontal="center" vertical="center"/>
      <protection/>
    </xf>
    <xf numFmtId="0" fontId="13" fillId="0" borderId="44" xfId="53" applyFont="1" applyFill="1" applyBorder="1" applyAlignment="1">
      <alignment horizontal="left" vertical="center"/>
      <protection/>
    </xf>
    <xf numFmtId="0" fontId="13" fillId="0" borderId="44" xfId="53" applyFont="1" applyFill="1" applyBorder="1" applyAlignment="1">
      <alignment horizontal="center" vertical="center"/>
      <protection/>
    </xf>
    <xf numFmtId="0" fontId="8" fillId="0" borderId="44" xfId="0" applyFont="1" applyFill="1" applyBorder="1" applyAlignment="1">
      <alignment horizontal="center" vertical="center" wrapText="1"/>
    </xf>
    <xf numFmtId="0" fontId="13" fillId="0" borderId="45" xfId="53" applyFont="1" applyFill="1" applyBorder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7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47" xfId="53" applyFont="1" applyFill="1" applyBorder="1" applyAlignment="1">
      <alignment horizontal="center" vertical="center" wrapText="1"/>
      <protection/>
    </xf>
    <xf numFmtId="180" fontId="12" fillId="0" borderId="10" xfId="53" applyNumberFormat="1" applyFont="1" applyFill="1" applyBorder="1" applyAlignment="1">
      <alignment horizontal="center" vertical="center"/>
      <protection/>
    </xf>
    <xf numFmtId="0" fontId="12" fillId="0" borderId="46" xfId="53" applyFont="1" applyFill="1" applyBorder="1" applyAlignment="1">
      <alignment horizontal="center" vertical="center"/>
      <protection/>
    </xf>
    <xf numFmtId="0" fontId="24" fillId="0" borderId="47" xfId="53" applyFont="1" applyFill="1" applyBorder="1" applyAlignment="1">
      <alignment horizontal="center" vertical="center" wrapText="1"/>
      <protection/>
    </xf>
    <xf numFmtId="0" fontId="12" fillId="0" borderId="47" xfId="53" applyFont="1" applyFill="1" applyBorder="1" applyAlignment="1">
      <alignment horizontal="left" vertical="top" wrapText="1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2" fillId="0" borderId="48" xfId="53" applyFont="1" applyFill="1" applyBorder="1" applyAlignment="1">
      <alignment horizontal="center" vertical="center"/>
      <protection/>
    </xf>
    <xf numFmtId="0" fontId="11" fillId="0" borderId="49" xfId="53" applyFont="1" applyFill="1" applyBorder="1" applyAlignment="1">
      <alignment horizontal="left" vertical="center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13" fillId="0" borderId="51" xfId="53" applyFont="1" applyFill="1" applyBorder="1" applyAlignment="1">
      <alignment horizontal="center" vertical="center"/>
      <protection/>
    </xf>
    <xf numFmtId="0" fontId="11" fillId="0" borderId="49" xfId="53" applyFont="1" applyFill="1" applyBorder="1" applyAlignment="1">
      <alignment horizontal="center" vertical="center"/>
      <protection/>
    </xf>
    <xf numFmtId="0" fontId="13" fillId="0" borderId="52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13" fillId="0" borderId="53" xfId="53" applyFont="1" applyFill="1" applyBorder="1" applyAlignment="1">
      <alignment horizontal="center" vertical="center" wrapText="1"/>
      <protection/>
    </xf>
    <xf numFmtId="0" fontId="13" fillId="0" borderId="54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13" fillId="0" borderId="55" xfId="53" applyFont="1" applyFill="1" applyBorder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0" fontId="13" fillId="0" borderId="25" xfId="53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left" vertical="center"/>
    </xf>
    <xf numFmtId="0" fontId="11" fillId="0" borderId="35" xfId="53" applyFont="1" applyFill="1" applyBorder="1" applyAlignment="1">
      <alignment horizontal="center" vertical="center"/>
      <protection/>
    </xf>
    <xf numFmtId="0" fontId="11" fillId="0" borderId="37" xfId="53" applyFont="1" applyFill="1" applyBorder="1" applyAlignment="1">
      <alignment horizontal="center" vertical="center"/>
      <protection/>
    </xf>
    <xf numFmtId="0" fontId="11" fillId="0" borderId="38" xfId="53" applyFont="1" applyFill="1" applyBorder="1" applyAlignment="1">
      <alignment horizontal="center" vertical="center"/>
      <protection/>
    </xf>
    <xf numFmtId="0" fontId="13" fillId="0" borderId="41" xfId="53" applyFont="1" applyFill="1" applyBorder="1" applyAlignment="1">
      <alignment horizontal="center" vertical="center"/>
      <protection/>
    </xf>
    <xf numFmtId="0" fontId="13" fillId="0" borderId="40" xfId="53" applyFont="1" applyFill="1" applyBorder="1" applyAlignment="1">
      <alignment horizontal="center" vertical="center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38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56" xfId="53" applyFont="1" applyFill="1" applyBorder="1" applyAlignment="1">
      <alignment horizontal="center" vertical="center"/>
      <protection/>
    </xf>
    <xf numFmtId="0" fontId="13" fillId="0" borderId="40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3" fillId="0" borderId="25" xfId="53" applyFont="1" applyFill="1" applyBorder="1" applyAlignment="1">
      <alignment horizontal="center" vertical="center"/>
      <protection/>
    </xf>
    <xf numFmtId="0" fontId="12" fillId="0" borderId="15" xfId="53" applyFont="1" applyFill="1" applyBorder="1" applyAlignment="1">
      <alignment vertical="center"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16" fillId="0" borderId="24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57" xfId="53" applyFont="1" applyFill="1" applyBorder="1" applyAlignment="1">
      <alignment horizontal="center" vertical="center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11" fillId="0" borderId="58" xfId="53" applyFont="1" applyFill="1" applyBorder="1" applyAlignment="1">
      <alignment horizontal="center" vertical="center"/>
      <protection/>
    </xf>
    <xf numFmtId="0" fontId="11" fillId="0" borderId="30" xfId="53" applyFont="1" applyFill="1" applyBorder="1" applyAlignment="1">
      <alignment horizontal="center" vertical="center"/>
      <protection/>
    </xf>
    <xf numFmtId="0" fontId="5" fillId="0" borderId="29" xfId="53" applyFont="1" applyFill="1" applyBorder="1" applyAlignment="1">
      <alignment horizontal="center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59" xfId="53" applyFont="1" applyFill="1" applyBorder="1" applyAlignment="1">
      <alignment horizontal="center" vertical="center"/>
      <protection/>
    </xf>
    <xf numFmtId="0" fontId="5" fillId="0" borderId="6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15" xfId="53" applyFont="1" applyFill="1" applyBorder="1" applyAlignment="1">
      <alignment horizontal="center" vertical="top" wrapText="1"/>
      <protection/>
    </xf>
    <xf numFmtId="180" fontId="13" fillId="0" borderId="51" xfId="53" applyNumberFormat="1" applyFont="1" applyFill="1" applyBorder="1" applyAlignment="1">
      <alignment horizontal="center" vertical="center"/>
      <protection/>
    </xf>
    <xf numFmtId="0" fontId="13" fillId="0" borderId="61" xfId="53" applyFont="1" applyFill="1" applyBorder="1" applyAlignment="1">
      <alignment horizontal="center" vertical="center" wrapText="1"/>
      <protection/>
    </xf>
    <xf numFmtId="0" fontId="12" fillId="0" borderId="62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2" xfId="53" applyFont="1" applyFill="1" applyBorder="1" applyAlignment="1">
      <alignment horizontal="center" vertical="center"/>
      <protection/>
    </xf>
    <xf numFmtId="0" fontId="12" fillId="0" borderId="62" xfId="0" applyFont="1" applyFill="1" applyBorder="1" applyAlignment="1">
      <alignment horizontal="center" vertical="center"/>
    </xf>
    <xf numFmtId="0" fontId="8" fillId="0" borderId="62" xfId="53" applyFont="1" applyFill="1" applyBorder="1" applyAlignment="1">
      <alignment horizontal="center" vertical="center" wrapText="1"/>
      <protection/>
    </xf>
    <xf numFmtId="0" fontId="12" fillId="0" borderId="63" xfId="53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26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/>
      <protection/>
    </xf>
    <xf numFmtId="0" fontId="11" fillId="0" borderId="31" xfId="53" applyFont="1" applyFill="1" applyBorder="1" applyAlignment="1">
      <alignment horizontal="center" vertical="center"/>
      <protection/>
    </xf>
    <xf numFmtId="0" fontId="16" fillId="0" borderId="3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2" fontId="5" fillId="0" borderId="24" xfId="53" applyNumberFormat="1" applyFont="1" applyFill="1" applyBorder="1" applyAlignment="1">
      <alignment horizontal="center" vertical="center"/>
      <protection/>
    </xf>
    <xf numFmtId="1" fontId="5" fillId="0" borderId="24" xfId="53" applyNumberFormat="1" applyFont="1" applyFill="1" applyBorder="1" applyAlignment="1">
      <alignment horizontal="center" vertical="center"/>
      <protection/>
    </xf>
    <xf numFmtId="2" fontId="11" fillId="0" borderId="24" xfId="53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53" applyFont="1" applyAlignment="1">
      <alignment/>
      <protection/>
    </xf>
    <xf numFmtId="0" fontId="6" fillId="0" borderId="15" xfId="0" applyFont="1" applyBorder="1" applyAlignment="1">
      <alignment horizontal="center" vertical="center" textRotation="180" wrapText="1"/>
    </xf>
    <xf numFmtId="0" fontId="6" fillId="0" borderId="11" xfId="0" applyFont="1" applyBorder="1" applyAlignment="1">
      <alignment horizontal="center" vertical="center" textRotation="180" wrapText="1"/>
    </xf>
    <xf numFmtId="0" fontId="5" fillId="0" borderId="16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textRotation="180" wrapText="1"/>
    </xf>
    <xf numFmtId="0" fontId="6" fillId="0" borderId="11" xfId="0" applyNumberFormat="1" applyFont="1" applyBorder="1" applyAlignment="1">
      <alignment horizontal="center" vertical="center" textRotation="180" wrapText="1"/>
    </xf>
    <xf numFmtId="0" fontId="5" fillId="0" borderId="0" xfId="0" applyFont="1" applyAlignment="1">
      <alignment horizontal="center" vertical="center"/>
    </xf>
    <xf numFmtId="0" fontId="6" fillId="0" borderId="0" xfId="53" applyFont="1" applyAlignment="1">
      <alignment horizontal="right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9" fontId="9" fillId="0" borderId="15" xfId="62" applyFont="1" applyBorder="1" applyAlignment="1">
      <alignment horizontal="center" vertical="center" wrapText="1"/>
    </xf>
    <xf numFmtId="179" fontId="9" fillId="0" borderId="13" xfId="62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center" vertical="center" textRotation="180" wrapText="1"/>
    </xf>
    <xf numFmtId="0" fontId="10" fillId="0" borderId="11" xfId="0" applyFont="1" applyBorder="1" applyAlignment="1">
      <alignment horizontal="center" vertical="center" textRotation="180" wrapText="1"/>
    </xf>
    <xf numFmtId="0" fontId="63" fillId="0" borderId="0" xfId="53" applyFont="1" applyAlignment="1">
      <alignment horizontal="right" vertical="top" wrapText="1"/>
      <protection/>
    </xf>
    <xf numFmtId="0" fontId="6" fillId="0" borderId="0" xfId="53" applyFont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20" fillId="0" borderId="0" xfId="0" applyFont="1" applyAlignment="1">
      <alignment/>
    </xf>
    <xf numFmtId="0" fontId="62" fillId="0" borderId="0" xfId="0" applyFont="1" applyAlignment="1">
      <alignment horizontal="center"/>
    </xf>
    <xf numFmtId="0" fontId="14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5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2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180" wrapText="1"/>
    </xf>
    <xf numFmtId="0" fontId="13" fillId="0" borderId="11" xfId="0" applyFont="1" applyFill="1" applyBorder="1" applyAlignment="1">
      <alignment horizontal="center" vertical="center" textRotation="180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3" fillId="0" borderId="10" xfId="5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53" applyFont="1" applyFill="1" applyBorder="1" applyAlignment="1">
      <alignment horizontal="center" vertical="center"/>
      <protection/>
    </xf>
    <xf numFmtId="0" fontId="21" fillId="0" borderId="19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wrapText="1"/>
      <protection/>
    </xf>
    <xf numFmtId="0" fontId="5" fillId="0" borderId="20" xfId="53" applyFont="1" applyFill="1" applyBorder="1" applyAlignment="1">
      <alignment horizontal="center" wrapText="1"/>
      <protection/>
    </xf>
    <xf numFmtId="0" fontId="15" fillId="0" borderId="64" xfId="53" applyFont="1" applyFill="1" applyBorder="1" applyAlignment="1">
      <alignment horizontal="center"/>
      <protection/>
    </xf>
    <xf numFmtId="0" fontId="13" fillId="0" borderId="15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49" fontId="13" fillId="0" borderId="15" xfId="53" applyNumberFormat="1" applyFont="1" applyFill="1" applyBorder="1" applyAlignment="1">
      <alignment horizontal="center"/>
      <protection/>
    </xf>
    <xf numFmtId="49" fontId="13" fillId="0" borderId="11" xfId="53" applyNumberFormat="1" applyFont="1" applyFill="1" applyBorder="1" applyAlignment="1">
      <alignment horizontal="center"/>
      <protection/>
    </xf>
    <xf numFmtId="0" fontId="11" fillId="0" borderId="29" xfId="53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21" fillId="0" borderId="22" xfId="53" applyFont="1" applyFill="1" applyBorder="1" applyAlignment="1">
      <alignment horizontal="center" vertical="center"/>
      <protection/>
    </xf>
    <xf numFmtId="0" fontId="13" fillId="0" borderId="15" xfId="53" applyNumberFormat="1" applyFont="1" applyFill="1" applyBorder="1" applyAlignment="1">
      <alignment horizontal="center" vertical="center"/>
      <protection/>
    </xf>
    <xf numFmtId="0" fontId="13" fillId="0" borderId="11" xfId="5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horizontal="center" vertical="center" textRotation="180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180" wrapText="1"/>
    </xf>
    <xf numFmtId="0" fontId="12" fillId="0" borderId="11" xfId="0" applyFont="1" applyBorder="1" applyAlignment="1">
      <alignment horizontal="center" vertical="center" textRotation="180" wrapText="1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18" fillId="0" borderId="6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2" fillId="0" borderId="46" xfId="53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11" fillId="0" borderId="49" xfId="53" applyFont="1" applyFill="1" applyBorder="1" applyAlignment="1">
      <alignment horizontal="left" vertical="center"/>
      <protection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11" fillId="0" borderId="29" xfId="53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textRotation="180" wrapText="1"/>
    </xf>
    <xf numFmtId="0" fontId="23" fillId="0" borderId="69" xfId="0" applyFont="1" applyFill="1" applyBorder="1" applyAlignment="1">
      <alignment horizontal="center" vertical="center" textRotation="180" wrapText="1"/>
    </xf>
    <xf numFmtId="0" fontId="6" fillId="0" borderId="0" xfId="53" applyFont="1" applyFill="1" applyAlignment="1">
      <alignment horizontal="right" vertical="center" wrapText="1"/>
      <protection/>
    </xf>
    <xf numFmtId="0" fontId="6" fillId="0" borderId="0" xfId="0" applyFont="1" applyFill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тхое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36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7.140625" style="13" customWidth="1"/>
    <col min="2" max="2" width="19.28125" style="49" customWidth="1"/>
    <col min="3" max="3" width="19.7109375" style="49" customWidth="1"/>
    <col min="4" max="4" width="9.00390625" style="13" customWidth="1"/>
    <col min="5" max="7" width="10.00390625" style="49" customWidth="1"/>
    <col min="8" max="13" width="9.8515625" style="49" customWidth="1"/>
    <col min="14" max="14" width="27.140625" style="49" customWidth="1"/>
    <col min="15" max="15" width="13.00390625" style="49" customWidth="1"/>
    <col min="16" max="16" width="12.421875" style="49" customWidth="1"/>
    <col min="17" max="17" width="14.28125" style="49" customWidth="1"/>
    <col min="18" max="18" width="12.140625" style="49" hidden="1" customWidth="1"/>
    <col min="19" max="19" width="12.140625" style="49" customWidth="1"/>
    <col min="20" max="16384" width="9.140625" style="49" customWidth="1"/>
  </cols>
  <sheetData>
    <row r="1" spans="1:17" s="3" customFormat="1" ht="15.75">
      <c r="A1" s="4"/>
      <c r="N1" s="395" t="s">
        <v>622</v>
      </c>
      <c r="O1" s="395"/>
      <c r="P1" s="395"/>
      <c r="Q1" s="395"/>
    </row>
    <row r="2" spans="5:17" ht="15.75">
      <c r="E2" s="49" t="s">
        <v>621</v>
      </c>
      <c r="N2" s="395" t="s">
        <v>623</v>
      </c>
      <c r="O2" s="395"/>
      <c r="P2" s="395"/>
      <c r="Q2" s="395"/>
    </row>
    <row r="3" spans="14:17" ht="21" customHeight="1">
      <c r="N3" s="395" t="s">
        <v>624</v>
      </c>
      <c r="O3" s="395"/>
      <c r="P3" s="395"/>
      <c r="Q3" s="395"/>
    </row>
    <row r="4" spans="14:17" ht="21" customHeight="1">
      <c r="N4" s="395" t="s">
        <v>626</v>
      </c>
      <c r="O4" s="395"/>
      <c r="P4" s="395"/>
      <c r="Q4" s="395"/>
    </row>
    <row r="6" spans="1:19" s="13" customFormat="1" ht="17.25" customHeight="1">
      <c r="A6" s="394" t="s">
        <v>66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50"/>
      <c r="R6" s="50"/>
      <c r="S6" s="50"/>
    </row>
    <row r="7" spans="1:19" s="13" customFormat="1" ht="17.25" customHeight="1">
      <c r="A7" s="394" t="s">
        <v>65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51"/>
      <c r="R7" s="51"/>
      <c r="S7" s="51"/>
    </row>
    <row r="8" spans="1:19" s="13" customFormat="1" ht="17.25" customHeight="1">
      <c r="A8" s="394" t="s">
        <v>79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50"/>
      <c r="R8" s="50"/>
      <c r="S8" s="50"/>
    </row>
    <row r="9" spans="1:19" s="52" customFormat="1" ht="15.75">
      <c r="A9" s="13"/>
      <c r="B9" s="49"/>
      <c r="C9" s="49"/>
      <c r="D9" s="1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R9" s="49"/>
      <c r="S9" s="49"/>
    </row>
    <row r="10" spans="1:18" s="22" customFormat="1" ht="68.25" customHeight="1">
      <c r="A10" s="390" t="s">
        <v>34</v>
      </c>
      <c r="B10" s="387" t="s">
        <v>0</v>
      </c>
      <c r="C10" s="388"/>
      <c r="D10" s="389"/>
      <c r="E10" s="387" t="s">
        <v>8</v>
      </c>
      <c r="F10" s="388"/>
      <c r="G10" s="389"/>
      <c r="H10" s="387" t="s">
        <v>1</v>
      </c>
      <c r="I10" s="388"/>
      <c r="J10" s="389"/>
      <c r="K10" s="387" t="s">
        <v>9</v>
      </c>
      <c r="L10" s="388"/>
      <c r="M10" s="389"/>
      <c r="N10" s="390" t="s">
        <v>2</v>
      </c>
      <c r="O10" s="382" t="s">
        <v>7</v>
      </c>
      <c r="P10" s="392" t="s">
        <v>6</v>
      </c>
      <c r="Q10" s="382" t="s">
        <v>33</v>
      </c>
      <c r="R10" s="21"/>
    </row>
    <row r="11" spans="1:19" s="25" customFormat="1" ht="42" customHeight="1">
      <c r="A11" s="391"/>
      <c r="B11" s="5" t="s">
        <v>5</v>
      </c>
      <c r="C11" s="5" t="s">
        <v>4</v>
      </c>
      <c r="D11" s="5" t="s">
        <v>3</v>
      </c>
      <c r="E11" s="80" t="s">
        <v>10</v>
      </c>
      <c r="F11" s="80" t="s">
        <v>12</v>
      </c>
      <c r="G11" s="80" t="s">
        <v>11</v>
      </c>
      <c r="H11" s="80" t="s">
        <v>10</v>
      </c>
      <c r="I11" s="80" t="s">
        <v>12</v>
      </c>
      <c r="J11" s="80" t="s">
        <v>11</v>
      </c>
      <c r="K11" s="80" t="s">
        <v>10</v>
      </c>
      <c r="L11" s="80" t="s">
        <v>12</v>
      </c>
      <c r="M11" s="80" t="s">
        <v>11</v>
      </c>
      <c r="N11" s="391"/>
      <c r="O11" s="383"/>
      <c r="P11" s="393"/>
      <c r="Q11" s="383"/>
      <c r="R11" s="21"/>
      <c r="S11" s="21"/>
    </row>
    <row r="12" spans="1:19" s="12" customFormat="1" ht="15" customHeight="1">
      <c r="A12" s="26">
        <v>1</v>
      </c>
      <c r="B12" s="26">
        <v>2</v>
      </c>
      <c r="C12" s="26">
        <v>3</v>
      </c>
      <c r="D12" s="26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8">
        <v>12</v>
      </c>
      <c r="M12" s="24">
        <v>13</v>
      </c>
      <c r="N12" s="5">
        <v>14</v>
      </c>
      <c r="O12" s="5">
        <v>15</v>
      </c>
      <c r="P12" s="5">
        <v>16</v>
      </c>
      <c r="Q12" s="5">
        <v>17</v>
      </c>
      <c r="R12" s="29"/>
      <c r="S12" s="29"/>
    </row>
    <row r="13" spans="1:19" s="12" customFormat="1" ht="53.25" customHeight="1">
      <c r="A13" s="32">
        <v>1</v>
      </c>
      <c r="B13" s="30" t="s">
        <v>625</v>
      </c>
      <c r="C13" s="30" t="s">
        <v>24</v>
      </c>
      <c r="D13" s="30">
        <v>21</v>
      </c>
      <c r="E13" s="30">
        <v>3</v>
      </c>
      <c r="F13" s="30">
        <v>0</v>
      </c>
      <c r="G13" s="30">
        <v>3</v>
      </c>
      <c r="H13" s="30">
        <v>177.8</v>
      </c>
      <c r="I13" s="30"/>
      <c r="J13" s="30">
        <v>177.8</v>
      </c>
      <c r="K13" s="30">
        <v>3</v>
      </c>
      <c r="L13" s="30"/>
      <c r="M13" s="30">
        <v>3</v>
      </c>
      <c r="N13" s="80" t="s">
        <v>31</v>
      </c>
      <c r="O13" s="84" t="s">
        <v>71</v>
      </c>
      <c r="P13" s="85"/>
      <c r="Q13" s="85"/>
      <c r="R13" s="29"/>
      <c r="S13" s="29"/>
    </row>
    <row r="14" spans="1:19" s="57" customFormat="1" ht="53.25" customHeight="1">
      <c r="A14" s="32">
        <v>2</v>
      </c>
      <c r="B14" s="30" t="s">
        <v>625</v>
      </c>
      <c r="C14" s="55" t="s">
        <v>59</v>
      </c>
      <c r="D14" s="55">
        <v>4</v>
      </c>
      <c r="E14" s="55">
        <v>6</v>
      </c>
      <c r="F14" s="55">
        <v>6</v>
      </c>
      <c r="G14" s="55">
        <v>0</v>
      </c>
      <c r="H14" s="55">
        <v>333.3</v>
      </c>
      <c r="I14" s="55">
        <v>333.3</v>
      </c>
      <c r="J14" s="55"/>
      <c r="K14" s="55">
        <v>3</v>
      </c>
      <c r="L14" s="96">
        <v>3</v>
      </c>
      <c r="M14" s="55"/>
      <c r="N14" s="81" t="s">
        <v>60</v>
      </c>
      <c r="O14" s="86" t="s">
        <v>67</v>
      </c>
      <c r="P14" s="95"/>
      <c r="Q14" s="87" t="s">
        <v>54</v>
      </c>
      <c r="R14" s="56"/>
      <c r="S14" s="56"/>
    </row>
    <row r="15" spans="1:19" s="57" customFormat="1" ht="53.25" customHeight="1">
      <c r="A15" s="32">
        <v>3</v>
      </c>
      <c r="B15" s="30" t="s">
        <v>625</v>
      </c>
      <c r="C15" s="30" t="s">
        <v>62</v>
      </c>
      <c r="D15" s="30">
        <v>66</v>
      </c>
      <c r="E15" s="30">
        <v>6</v>
      </c>
      <c r="F15" s="30">
        <v>6</v>
      </c>
      <c r="G15" s="30">
        <v>0</v>
      </c>
      <c r="H15" s="58">
        <v>385</v>
      </c>
      <c r="I15" s="58">
        <v>385</v>
      </c>
      <c r="J15" s="30">
        <v>0</v>
      </c>
      <c r="K15" s="30">
        <v>18</v>
      </c>
      <c r="L15" s="30">
        <v>7</v>
      </c>
      <c r="M15" s="30">
        <v>11</v>
      </c>
      <c r="N15" s="80" t="s">
        <v>63</v>
      </c>
      <c r="O15" s="86"/>
      <c r="P15" s="89"/>
      <c r="Q15" s="88" t="s">
        <v>54</v>
      </c>
      <c r="R15" s="56"/>
      <c r="S15" s="56"/>
    </row>
    <row r="16" spans="1:19" s="57" customFormat="1" ht="53.25" customHeight="1">
      <c r="A16" s="32">
        <v>4</v>
      </c>
      <c r="B16" s="30" t="s">
        <v>625</v>
      </c>
      <c r="C16" s="30" t="s">
        <v>19</v>
      </c>
      <c r="D16" s="30">
        <v>7</v>
      </c>
      <c r="E16" s="30">
        <v>3</v>
      </c>
      <c r="F16" s="30">
        <v>0</v>
      </c>
      <c r="G16" s="30">
        <v>3</v>
      </c>
      <c r="H16" s="30">
        <v>159.31</v>
      </c>
      <c r="I16" s="30">
        <v>0</v>
      </c>
      <c r="J16" s="30">
        <v>159.31</v>
      </c>
      <c r="K16" s="59">
        <v>8</v>
      </c>
      <c r="L16" s="59"/>
      <c r="M16" s="59">
        <v>8</v>
      </c>
      <c r="N16" s="80" t="s">
        <v>78</v>
      </c>
      <c r="O16" s="86"/>
      <c r="P16" s="89"/>
      <c r="Q16" s="88"/>
      <c r="R16" s="56"/>
      <c r="S16" s="56"/>
    </row>
    <row r="17" spans="1:19" s="60" customFormat="1" ht="53.25" customHeight="1">
      <c r="A17" s="32">
        <v>5</v>
      </c>
      <c r="B17" s="30" t="s">
        <v>625</v>
      </c>
      <c r="C17" s="30" t="s">
        <v>19</v>
      </c>
      <c r="D17" s="30">
        <v>23</v>
      </c>
      <c r="E17" s="30">
        <v>3</v>
      </c>
      <c r="F17" s="30">
        <v>2</v>
      </c>
      <c r="G17" s="30">
        <v>1</v>
      </c>
      <c r="H17" s="30">
        <v>131.3</v>
      </c>
      <c r="I17" s="30">
        <v>84.5</v>
      </c>
      <c r="J17" s="30">
        <v>46.8</v>
      </c>
      <c r="K17" s="30">
        <v>7</v>
      </c>
      <c r="L17" s="30">
        <v>6</v>
      </c>
      <c r="M17" s="30">
        <v>2</v>
      </c>
      <c r="N17" s="82" t="s">
        <v>47</v>
      </c>
      <c r="O17" s="86" t="s">
        <v>68</v>
      </c>
      <c r="P17" s="89"/>
      <c r="Q17" s="89"/>
      <c r="R17" s="22"/>
      <c r="S17" s="22"/>
    </row>
    <row r="18" spans="1:19" s="60" customFormat="1" ht="53.25" customHeight="1">
      <c r="A18" s="32">
        <v>6</v>
      </c>
      <c r="B18" s="30" t="s">
        <v>625</v>
      </c>
      <c r="C18" s="32" t="s">
        <v>19</v>
      </c>
      <c r="D18" s="32">
        <v>8</v>
      </c>
      <c r="E18" s="30">
        <v>9</v>
      </c>
      <c r="F18" s="30">
        <v>2</v>
      </c>
      <c r="G18" s="30">
        <v>6</v>
      </c>
      <c r="H18" s="30">
        <v>510.8</v>
      </c>
      <c r="I18" s="30">
        <v>367.9</v>
      </c>
      <c r="J18" s="30">
        <v>142.9</v>
      </c>
      <c r="K18" s="30">
        <v>14</v>
      </c>
      <c r="L18" s="30">
        <v>7</v>
      </c>
      <c r="M18" s="30">
        <v>7</v>
      </c>
      <c r="N18" s="83" t="s">
        <v>52</v>
      </c>
      <c r="O18" s="86" t="s">
        <v>72</v>
      </c>
      <c r="P18" s="90"/>
      <c r="Q18" s="90"/>
      <c r="R18" s="22"/>
      <c r="S18" s="22"/>
    </row>
    <row r="19" spans="1:19" s="64" customFormat="1" ht="53.25" customHeight="1">
      <c r="A19" s="32">
        <v>7</v>
      </c>
      <c r="B19" s="30" t="s">
        <v>625</v>
      </c>
      <c r="C19" s="62" t="s">
        <v>25</v>
      </c>
      <c r="D19" s="62">
        <v>3</v>
      </c>
      <c r="E19" s="62">
        <v>16</v>
      </c>
      <c r="F19" s="62">
        <v>6</v>
      </c>
      <c r="G19" s="62">
        <v>10</v>
      </c>
      <c r="H19" s="62">
        <v>874.5</v>
      </c>
      <c r="I19" s="62">
        <v>307.7</v>
      </c>
      <c r="J19" s="62">
        <v>567.3</v>
      </c>
      <c r="K19" s="62">
        <v>38</v>
      </c>
      <c r="L19" s="62">
        <v>12</v>
      </c>
      <c r="M19" s="62">
        <v>25</v>
      </c>
      <c r="N19" s="82" t="s">
        <v>29</v>
      </c>
      <c r="O19" s="86" t="s">
        <v>69</v>
      </c>
      <c r="P19" s="92"/>
      <c r="Q19" s="91" t="s">
        <v>35</v>
      </c>
      <c r="R19" s="63"/>
      <c r="S19" s="63"/>
    </row>
    <row r="20" spans="1:19" s="60" customFormat="1" ht="53.25" customHeight="1">
      <c r="A20" s="32">
        <v>8</v>
      </c>
      <c r="B20" s="30" t="s">
        <v>625</v>
      </c>
      <c r="C20" s="30" t="s">
        <v>25</v>
      </c>
      <c r="D20" s="30">
        <v>1</v>
      </c>
      <c r="E20" s="30">
        <v>16</v>
      </c>
      <c r="F20" s="30"/>
      <c r="G20" s="30">
        <v>3</v>
      </c>
      <c r="H20" s="30">
        <v>303.6</v>
      </c>
      <c r="I20" s="30">
        <v>143.5</v>
      </c>
      <c r="J20" s="30">
        <v>160.1</v>
      </c>
      <c r="K20" s="30">
        <v>14</v>
      </c>
      <c r="L20" s="97">
        <v>4</v>
      </c>
      <c r="M20" s="30">
        <v>10</v>
      </c>
      <c r="N20" s="80" t="s">
        <v>48</v>
      </c>
      <c r="O20" s="86" t="s">
        <v>73</v>
      </c>
      <c r="P20" s="89"/>
      <c r="Q20" s="88" t="s">
        <v>35</v>
      </c>
      <c r="R20" s="22"/>
      <c r="S20" s="22"/>
    </row>
    <row r="21" spans="1:19" s="64" customFormat="1" ht="53.25" customHeight="1">
      <c r="A21" s="32">
        <v>9</v>
      </c>
      <c r="B21" s="30" t="s">
        <v>625</v>
      </c>
      <c r="C21" s="62" t="s">
        <v>25</v>
      </c>
      <c r="D21" s="62">
        <v>20</v>
      </c>
      <c r="E21" s="62">
        <v>9</v>
      </c>
      <c r="F21" s="62">
        <v>6</v>
      </c>
      <c r="G21" s="62">
        <v>3</v>
      </c>
      <c r="H21" s="62">
        <v>480</v>
      </c>
      <c r="I21" s="62">
        <v>322.2</v>
      </c>
      <c r="J21" s="62">
        <v>158</v>
      </c>
      <c r="K21" s="62">
        <v>19</v>
      </c>
      <c r="L21" s="98">
        <v>9</v>
      </c>
      <c r="M21" s="62">
        <v>10</v>
      </c>
      <c r="N21" s="46" t="s">
        <v>49</v>
      </c>
      <c r="O21" s="86" t="s">
        <v>70</v>
      </c>
      <c r="P21" s="92"/>
      <c r="Q21" s="91" t="s">
        <v>35</v>
      </c>
      <c r="R21" s="68"/>
      <c r="S21" s="68"/>
    </row>
    <row r="22" spans="1:19" s="64" customFormat="1" ht="53.25" customHeight="1">
      <c r="A22" s="32">
        <v>10</v>
      </c>
      <c r="B22" s="30" t="s">
        <v>625</v>
      </c>
      <c r="C22" s="62" t="s">
        <v>15</v>
      </c>
      <c r="D22" s="62" t="s">
        <v>37</v>
      </c>
      <c r="E22" s="62">
        <v>11</v>
      </c>
      <c r="F22" s="62">
        <v>3</v>
      </c>
      <c r="G22" s="62">
        <v>8</v>
      </c>
      <c r="H22" s="62">
        <v>606.3</v>
      </c>
      <c r="I22" s="62">
        <v>111.8</v>
      </c>
      <c r="J22" s="62">
        <v>494.5</v>
      </c>
      <c r="K22" s="62">
        <v>25</v>
      </c>
      <c r="L22" s="98">
        <v>2</v>
      </c>
      <c r="M22" s="62">
        <v>22</v>
      </c>
      <c r="N22" s="46" t="s">
        <v>50</v>
      </c>
      <c r="O22" s="86"/>
      <c r="P22" s="92"/>
      <c r="Q22" s="91" t="s">
        <v>35</v>
      </c>
      <c r="R22" s="68"/>
      <c r="S22" s="68"/>
    </row>
    <row r="23" spans="1:19" s="64" customFormat="1" ht="53.25" customHeight="1">
      <c r="A23" s="32">
        <v>11</v>
      </c>
      <c r="B23" s="30" t="s">
        <v>625</v>
      </c>
      <c r="C23" s="62" t="s">
        <v>25</v>
      </c>
      <c r="D23" s="62">
        <v>5</v>
      </c>
      <c r="E23" s="62">
        <v>16</v>
      </c>
      <c r="F23" s="62">
        <v>1</v>
      </c>
      <c r="G23" s="62">
        <v>15</v>
      </c>
      <c r="H23" s="62">
        <v>897.55</v>
      </c>
      <c r="I23" s="62">
        <v>53.4</v>
      </c>
      <c r="J23" s="62">
        <v>844.15</v>
      </c>
      <c r="K23" s="59">
        <v>35</v>
      </c>
      <c r="L23" s="99">
        <v>2</v>
      </c>
      <c r="M23" s="59">
        <v>33</v>
      </c>
      <c r="N23" s="46" t="s">
        <v>74</v>
      </c>
      <c r="O23" s="86"/>
      <c r="P23" s="92"/>
      <c r="Q23" s="91" t="s">
        <v>35</v>
      </c>
      <c r="R23" s="68"/>
      <c r="S23" s="68"/>
    </row>
    <row r="24" spans="1:19" s="60" customFormat="1" ht="53.25" customHeight="1">
      <c r="A24" s="32">
        <v>12</v>
      </c>
      <c r="B24" s="30" t="s">
        <v>625</v>
      </c>
      <c r="C24" s="62" t="s">
        <v>16</v>
      </c>
      <c r="D24" s="71">
        <v>39</v>
      </c>
      <c r="E24" s="71">
        <v>31</v>
      </c>
      <c r="F24" s="71">
        <v>31</v>
      </c>
      <c r="G24" s="71"/>
      <c r="H24" s="71">
        <v>1275.5</v>
      </c>
      <c r="I24" s="71">
        <v>1275.5</v>
      </c>
      <c r="J24" s="71"/>
      <c r="K24" s="71">
        <v>52</v>
      </c>
      <c r="L24" s="100">
        <v>52</v>
      </c>
      <c r="M24" s="71"/>
      <c r="N24" s="80" t="s">
        <v>26</v>
      </c>
      <c r="O24" s="93"/>
      <c r="P24" s="89"/>
      <c r="Q24" s="93"/>
      <c r="R24" s="22"/>
      <c r="S24" s="22"/>
    </row>
    <row r="25" spans="1:19" s="60" customFormat="1" ht="53.25" customHeight="1">
      <c r="A25" s="32">
        <v>13</v>
      </c>
      <c r="B25" s="30" t="s">
        <v>625</v>
      </c>
      <c r="C25" s="59" t="s">
        <v>16</v>
      </c>
      <c r="D25" s="59">
        <v>4</v>
      </c>
      <c r="E25" s="59">
        <v>8</v>
      </c>
      <c r="F25" s="59">
        <v>2</v>
      </c>
      <c r="G25" s="59">
        <v>6</v>
      </c>
      <c r="H25" s="59">
        <v>380.2</v>
      </c>
      <c r="I25" s="59">
        <v>93.7</v>
      </c>
      <c r="J25" s="59">
        <v>286.5</v>
      </c>
      <c r="K25" s="59">
        <v>17</v>
      </c>
      <c r="L25" s="99">
        <v>8</v>
      </c>
      <c r="M25" s="59">
        <v>9</v>
      </c>
      <c r="N25" s="47" t="s">
        <v>31</v>
      </c>
      <c r="O25" s="93"/>
      <c r="P25" s="89"/>
      <c r="Q25" s="93"/>
      <c r="R25" s="22"/>
      <c r="S25" s="22"/>
    </row>
    <row r="26" spans="1:19" s="60" customFormat="1" ht="53.25" customHeight="1">
      <c r="A26" s="32">
        <v>14</v>
      </c>
      <c r="B26" s="30" t="s">
        <v>625</v>
      </c>
      <c r="C26" s="59" t="s">
        <v>16</v>
      </c>
      <c r="D26" s="59">
        <v>5</v>
      </c>
      <c r="E26" s="59">
        <v>8</v>
      </c>
      <c r="F26" s="59">
        <v>1</v>
      </c>
      <c r="G26" s="59">
        <v>7</v>
      </c>
      <c r="H26" s="59">
        <v>379.5</v>
      </c>
      <c r="I26" s="59">
        <v>52.7</v>
      </c>
      <c r="J26" s="59">
        <v>326.8</v>
      </c>
      <c r="K26" s="59">
        <v>18</v>
      </c>
      <c r="L26" s="99">
        <v>3</v>
      </c>
      <c r="M26" s="59">
        <v>15</v>
      </c>
      <c r="N26" s="47" t="s">
        <v>31</v>
      </c>
      <c r="O26" s="93"/>
      <c r="P26" s="89"/>
      <c r="Q26" s="93"/>
      <c r="R26" s="22"/>
      <c r="S26" s="22"/>
    </row>
    <row r="27" spans="1:19" s="60" customFormat="1" ht="53.25" customHeight="1">
      <c r="A27" s="32">
        <v>15</v>
      </c>
      <c r="B27" s="30" t="s">
        <v>625</v>
      </c>
      <c r="C27" s="59" t="s">
        <v>16</v>
      </c>
      <c r="D27" s="59">
        <v>6</v>
      </c>
      <c r="E27" s="59">
        <v>8</v>
      </c>
      <c r="F27" s="59">
        <v>4</v>
      </c>
      <c r="G27" s="59">
        <v>4</v>
      </c>
      <c r="H27" s="59">
        <v>381.3</v>
      </c>
      <c r="I27" s="59">
        <v>179.9</v>
      </c>
      <c r="J27" s="59">
        <v>201.4</v>
      </c>
      <c r="K27" s="59">
        <v>19</v>
      </c>
      <c r="L27" s="99">
        <v>11</v>
      </c>
      <c r="M27" s="59">
        <v>8</v>
      </c>
      <c r="N27" s="47" t="s">
        <v>31</v>
      </c>
      <c r="O27" s="93">
        <v>1</v>
      </c>
      <c r="P27" s="89"/>
      <c r="Q27" s="93"/>
      <c r="R27" s="22"/>
      <c r="S27" s="22"/>
    </row>
    <row r="28" spans="1:19" s="60" customFormat="1" ht="53.25" customHeight="1">
      <c r="A28" s="32">
        <v>16</v>
      </c>
      <c r="B28" s="30" t="s">
        <v>625</v>
      </c>
      <c r="C28" s="59" t="s">
        <v>16</v>
      </c>
      <c r="D28" s="59">
        <v>7</v>
      </c>
      <c r="E28" s="59">
        <v>8</v>
      </c>
      <c r="F28" s="59">
        <v>7</v>
      </c>
      <c r="G28" s="59">
        <v>1</v>
      </c>
      <c r="H28" s="59">
        <v>379.4</v>
      </c>
      <c r="I28" s="59">
        <v>337.1</v>
      </c>
      <c r="J28" s="59">
        <v>42.3</v>
      </c>
      <c r="K28" s="59">
        <v>24</v>
      </c>
      <c r="L28" s="99">
        <v>20</v>
      </c>
      <c r="M28" s="59">
        <v>4</v>
      </c>
      <c r="N28" s="47" t="s">
        <v>31</v>
      </c>
      <c r="O28" s="93"/>
      <c r="P28" s="89"/>
      <c r="Q28" s="93"/>
      <c r="R28" s="22"/>
      <c r="S28" s="22"/>
    </row>
    <row r="29" spans="1:19" s="60" customFormat="1" ht="53.25" customHeight="1">
      <c r="A29" s="32">
        <v>17</v>
      </c>
      <c r="B29" s="30" t="s">
        <v>625</v>
      </c>
      <c r="C29" s="59" t="s">
        <v>16</v>
      </c>
      <c r="D29" s="59">
        <v>8</v>
      </c>
      <c r="E29" s="59">
        <v>8</v>
      </c>
      <c r="F29" s="59">
        <v>3</v>
      </c>
      <c r="G29" s="59">
        <v>5</v>
      </c>
      <c r="H29" s="59">
        <v>379.4</v>
      </c>
      <c r="I29" s="59">
        <v>147.4</v>
      </c>
      <c r="J29" s="59">
        <v>232</v>
      </c>
      <c r="K29" s="59">
        <v>19</v>
      </c>
      <c r="L29" s="99">
        <v>10</v>
      </c>
      <c r="M29" s="59">
        <v>9</v>
      </c>
      <c r="N29" s="47" t="s">
        <v>31</v>
      </c>
      <c r="O29" s="93"/>
      <c r="P29" s="89"/>
      <c r="Q29" s="93"/>
      <c r="R29" s="22"/>
      <c r="S29" s="22"/>
    </row>
    <row r="30" spans="1:19" s="60" customFormat="1" ht="53.25" customHeight="1">
      <c r="A30" s="32">
        <v>18</v>
      </c>
      <c r="B30" s="30" t="s">
        <v>625</v>
      </c>
      <c r="C30" s="59" t="s">
        <v>16</v>
      </c>
      <c r="D30" s="59">
        <v>9</v>
      </c>
      <c r="E30" s="59">
        <v>8</v>
      </c>
      <c r="F30" s="59">
        <v>2</v>
      </c>
      <c r="G30" s="59">
        <v>6</v>
      </c>
      <c r="H30" s="59">
        <v>378.8</v>
      </c>
      <c r="I30" s="59">
        <v>102.7</v>
      </c>
      <c r="J30" s="59">
        <v>276.1</v>
      </c>
      <c r="K30" s="59">
        <v>22</v>
      </c>
      <c r="L30" s="99">
        <v>8</v>
      </c>
      <c r="M30" s="59">
        <v>14</v>
      </c>
      <c r="N30" s="47" t="s">
        <v>31</v>
      </c>
      <c r="O30" s="93">
        <v>1</v>
      </c>
      <c r="P30" s="89"/>
      <c r="Q30" s="93"/>
      <c r="R30" s="22"/>
      <c r="S30" s="22"/>
    </row>
    <row r="31" spans="1:19" s="60" customFormat="1" ht="53.25" customHeight="1">
      <c r="A31" s="32">
        <v>19</v>
      </c>
      <c r="B31" s="30" t="s">
        <v>625</v>
      </c>
      <c r="C31" s="59" t="s">
        <v>16</v>
      </c>
      <c r="D31" s="59">
        <v>10</v>
      </c>
      <c r="E31" s="59">
        <v>8</v>
      </c>
      <c r="F31" s="59">
        <v>1</v>
      </c>
      <c r="G31" s="59">
        <v>7</v>
      </c>
      <c r="H31" s="59">
        <v>379.5</v>
      </c>
      <c r="I31" s="59">
        <v>51.2</v>
      </c>
      <c r="J31" s="59">
        <v>328.3</v>
      </c>
      <c r="K31" s="59">
        <v>19</v>
      </c>
      <c r="L31" s="99">
        <v>12</v>
      </c>
      <c r="M31" s="59">
        <v>7</v>
      </c>
      <c r="N31" s="47" t="s">
        <v>31</v>
      </c>
      <c r="O31" s="93"/>
      <c r="P31" s="89"/>
      <c r="Q31" s="93"/>
      <c r="R31" s="22"/>
      <c r="S31" s="22"/>
    </row>
    <row r="32" spans="1:19" s="60" customFormat="1" ht="53.25" customHeight="1">
      <c r="A32" s="32">
        <v>20</v>
      </c>
      <c r="B32" s="30" t="s">
        <v>625</v>
      </c>
      <c r="C32" s="59" t="s">
        <v>16</v>
      </c>
      <c r="D32" s="59">
        <v>12</v>
      </c>
      <c r="E32" s="59">
        <v>12</v>
      </c>
      <c r="F32" s="59">
        <v>6</v>
      </c>
      <c r="G32" s="59">
        <v>6</v>
      </c>
      <c r="H32" s="59">
        <v>497.8</v>
      </c>
      <c r="I32" s="59">
        <v>271.7</v>
      </c>
      <c r="J32" s="59">
        <v>225.1</v>
      </c>
      <c r="K32" s="59">
        <v>25</v>
      </c>
      <c r="L32" s="99">
        <v>15</v>
      </c>
      <c r="M32" s="59">
        <v>10</v>
      </c>
      <c r="N32" s="47" t="s">
        <v>31</v>
      </c>
      <c r="O32" s="93"/>
      <c r="P32" s="89"/>
      <c r="Q32" s="93"/>
      <c r="R32" s="22"/>
      <c r="S32" s="22"/>
    </row>
    <row r="33" spans="1:19" s="60" customFormat="1" ht="53.25" customHeight="1">
      <c r="A33" s="32">
        <v>21</v>
      </c>
      <c r="B33" s="30" t="s">
        <v>625</v>
      </c>
      <c r="C33" s="59" t="s">
        <v>16</v>
      </c>
      <c r="D33" s="59">
        <v>13</v>
      </c>
      <c r="E33" s="59">
        <v>12</v>
      </c>
      <c r="F33" s="59">
        <v>3</v>
      </c>
      <c r="G33" s="59">
        <v>9</v>
      </c>
      <c r="H33" s="59">
        <v>503.6</v>
      </c>
      <c r="I33" s="59">
        <v>200.85</v>
      </c>
      <c r="J33" s="59">
        <v>302.75</v>
      </c>
      <c r="K33" s="59">
        <v>28</v>
      </c>
      <c r="L33" s="99">
        <v>17</v>
      </c>
      <c r="M33" s="59">
        <v>11</v>
      </c>
      <c r="N33" s="47" t="s">
        <v>31</v>
      </c>
      <c r="O33" s="93"/>
      <c r="P33" s="89"/>
      <c r="Q33" s="93"/>
      <c r="R33" s="22"/>
      <c r="S33" s="22"/>
    </row>
    <row r="34" spans="1:19" s="60" customFormat="1" ht="53.25" customHeight="1">
      <c r="A34" s="32">
        <v>22</v>
      </c>
      <c r="B34" s="30" t="s">
        <v>625</v>
      </c>
      <c r="C34" s="59" t="s">
        <v>16</v>
      </c>
      <c r="D34" s="59">
        <v>14</v>
      </c>
      <c r="E34" s="59">
        <v>8</v>
      </c>
      <c r="F34" s="59">
        <v>5</v>
      </c>
      <c r="G34" s="59">
        <v>3</v>
      </c>
      <c r="H34" s="59">
        <v>379.9</v>
      </c>
      <c r="I34" s="59">
        <v>242.4</v>
      </c>
      <c r="J34" s="59">
        <v>137.5</v>
      </c>
      <c r="K34" s="59">
        <v>21</v>
      </c>
      <c r="L34" s="99">
        <v>13</v>
      </c>
      <c r="M34" s="59">
        <v>8</v>
      </c>
      <c r="N34" s="47" t="s">
        <v>31</v>
      </c>
      <c r="O34" s="93"/>
      <c r="P34" s="89"/>
      <c r="Q34" s="93"/>
      <c r="R34" s="22"/>
      <c r="S34" s="22"/>
    </row>
    <row r="35" spans="1:19" s="60" customFormat="1" ht="53.25" customHeight="1">
      <c r="A35" s="32">
        <v>23</v>
      </c>
      <c r="B35" s="30" t="s">
        <v>625</v>
      </c>
      <c r="C35" s="59" t="s">
        <v>16</v>
      </c>
      <c r="D35" s="59">
        <v>16</v>
      </c>
      <c r="E35" s="59">
        <v>4</v>
      </c>
      <c r="F35" s="59">
        <v>2</v>
      </c>
      <c r="G35" s="59">
        <v>2</v>
      </c>
      <c r="H35" s="59">
        <v>290</v>
      </c>
      <c r="I35" s="59">
        <v>141.5</v>
      </c>
      <c r="J35" s="59">
        <v>148.5</v>
      </c>
      <c r="K35" s="59">
        <v>15</v>
      </c>
      <c r="L35" s="99">
        <v>8</v>
      </c>
      <c r="M35" s="59">
        <v>7</v>
      </c>
      <c r="N35" s="47" t="s">
        <v>31</v>
      </c>
      <c r="O35" s="93">
        <v>1</v>
      </c>
      <c r="P35" s="86"/>
      <c r="Q35" s="93"/>
      <c r="R35" s="22"/>
      <c r="S35" s="22"/>
    </row>
    <row r="36" spans="1:19" s="60" customFormat="1" ht="53.25" customHeight="1">
      <c r="A36" s="32">
        <v>24</v>
      </c>
      <c r="B36" s="30" t="s">
        <v>625</v>
      </c>
      <c r="C36" s="59" t="s">
        <v>16</v>
      </c>
      <c r="D36" s="59">
        <v>18</v>
      </c>
      <c r="E36" s="59">
        <v>8</v>
      </c>
      <c r="F36" s="59">
        <v>6</v>
      </c>
      <c r="G36" s="59">
        <v>2</v>
      </c>
      <c r="H36" s="59">
        <v>378.7</v>
      </c>
      <c r="I36" s="59">
        <v>286.3</v>
      </c>
      <c r="J36" s="59">
        <v>92.4</v>
      </c>
      <c r="K36" s="59">
        <v>24</v>
      </c>
      <c r="L36" s="99">
        <v>26</v>
      </c>
      <c r="M36" s="59">
        <v>4</v>
      </c>
      <c r="N36" s="47" t="s">
        <v>31</v>
      </c>
      <c r="O36" s="93"/>
      <c r="P36" s="86"/>
      <c r="Q36" s="93"/>
      <c r="R36" s="22"/>
      <c r="S36" s="22"/>
    </row>
    <row r="37" spans="1:19" s="60" customFormat="1" ht="53.25" customHeight="1">
      <c r="A37" s="32">
        <v>25</v>
      </c>
      <c r="B37" s="30" t="s">
        <v>625</v>
      </c>
      <c r="C37" s="59" t="s">
        <v>16</v>
      </c>
      <c r="D37" s="59">
        <v>19</v>
      </c>
      <c r="E37" s="59">
        <v>8</v>
      </c>
      <c r="F37" s="59">
        <v>3</v>
      </c>
      <c r="G37" s="59">
        <v>5</v>
      </c>
      <c r="H37" s="59">
        <v>376.7</v>
      </c>
      <c r="I37" s="59">
        <v>136.8</v>
      </c>
      <c r="J37" s="59">
        <v>239.9</v>
      </c>
      <c r="K37" s="59">
        <v>21</v>
      </c>
      <c r="L37" s="99">
        <v>7</v>
      </c>
      <c r="M37" s="59">
        <v>14</v>
      </c>
      <c r="N37" s="47" t="s">
        <v>31</v>
      </c>
      <c r="O37" s="93"/>
      <c r="P37" s="86"/>
      <c r="Q37" s="93"/>
      <c r="R37" s="22"/>
      <c r="S37" s="22"/>
    </row>
    <row r="38" spans="1:19" s="60" customFormat="1" ht="53.25" customHeight="1">
      <c r="A38" s="32">
        <v>26</v>
      </c>
      <c r="B38" s="30" t="s">
        <v>625</v>
      </c>
      <c r="C38" s="30" t="s">
        <v>16</v>
      </c>
      <c r="D38" s="30">
        <v>21</v>
      </c>
      <c r="E38" s="30">
        <v>3</v>
      </c>
      <c r="F38" s="30">
        <v>0</v>
      </c>
      <c r="G38" s="30">
        <v>3</v>
      </c>
      <c r="H38" s="30">
        <v>121.9</v>
      </c>
      <c r="I38" s="30">
        <v>0</v>
      </c>
      <c r="J38" s="30">
        <v>121.9</v>
      </c>
      <c r="K38" s="59">
        <v>6</v>
      </c>
      <c r="L38" s="59">
        <v>0</v>
      </c>
      <c r="M38" s="59">
        <v>6</v>
      </c>
      <c r="N38" s="80" t="s">
        <v>77</v>
      </c>
      <c r="O38" s="93"/>
      <c r="P38" s="86"/>
      <c r="Q38" s="93"/>
      <c r="R38" s="22"/>
      <c r="S38" s="22"/>
    </row>
    <row r="39" spans="1:19" s="60" customFormat="1" ht="53.25" customHeight="1">
      <c r="A39" s="32">
        <v>27</v>
      </c>
      <c r="B39" s="30" t="s">
        <v>625</v>
      </c>
      <c r="C39" s="59" t="s">
        <v>15</v>
      </c>
      <c r="D39" s="59">
        <v>1</v>
      </c>
      <c r="E39" s="59">
        <v>12</v>
      </c>
      <c r="F39" s="59">
        <v>8</v>
      </c>
      <c r="G39" s="59">
        <v>4</v>
      </c>
      <c r="H39" s="59">
        <v>491.7</v>
      </c>
      <c r="I39" s="59">
        <v>339.1</v>
      </c>
      <c r="J39" s="59">
        <v>152.6</v>
      </c>
      <c r="K39" s="59">
        <v>37</v>
      </c>
      <c r="L39" s="99">
        <v>30</v>
      </c>
      <c r="M39" s="59">
        <v>7</v>
      </c>
      <c r="N39" s="47" t="s">
        <v>31</v>
      </c>
      <c r="O39" s="93"/>
      <c r="P39" s="86"/>
      <c r="Q39" s="93"/>
      <c r="R39" s="22"/>
      <c r="S39" s="22"/>
    </row>
    <row r="40" spans="1:19" s="60" customFormat="1" ht="53.25" customHeight="1">
      <c r="A40" s="32">
        <v>28</v>
      </c>
      <c r="B40" s="30" t="s">
        <v>625</v>
      </c>
      <c r="C40" s="59" t="s">
        <v>15</v>
      </c>
      <c r="D40" s="59">
        <v>2</v>
      </c>
      <c r="E40" s="59">
        <v>12</v>
      </c>
      <c r="F40" s="59">
        <v>5</v>
      </c>
      <c r="G40" s="59">
        <v>7</v>
      </c>
      <c r="H40" s="59">
        <v>487.2</v>
      </c>
      <c r="I40" s="59">
        <v>221.1</v>
      </c>
      <c r="J40" s="59">
        <v>266.4</v>
      </c>
      <c r="K40" s="59">
        <v>30</v>
      </c>
      <c r="L40" s="99">
        <v>20</v>
      </c>
      <c r="M40" s="59">
        <v>10</v>
      </c>
      <c r="N40" s="47" t="s">
        <v>31</v>
      </c>
      <c r="O40" s="93"/>
      <c r="P40" s="89"/>
      <c r="Q40" s="93"/>
      <c r="R40" s="22"/>
      <c r="S40" s="22"/>
    </row>
    <row r="41" spans="1:19" s="60" customFormat="1" ht="53.25" customHeight="1">
      <c r="A41" s="32">
        <v>29</v>
      </c>
      <c r="B41" s="30" t="s">
        <v>625</v>
      </c>
      <c r="C41" s="59" t="s">
        <v>15</v>
      </c>
      <c r="D41" s="59">
        <v>3</v>
      </c>
      <c r="E41" s="59">
        <v>12</v>
      </c>
      <c r="F41" s="59">
        <v>9</v>
      </c>
      <c r="G41" s="59">
        <v>3</v>
      </c>
      <c r="H41" s="59">
        <v>503.5</v>
      </c>
      <c r="I41" s="59">
        <v>398.3</v>
      </c>
      <c r="J41" s="59">
        <v>105.2</v>
      </c>
      <c r="K41" s="59">
        <v>23</v>
      </c>
      <c r="L41" s="99">
        <v>16</v>
      </c>
      <c r="M41" s="59">
        <v>7</v>
      </c>
      <c r="N41" s="47" t="s">
        <v>31</v>
      </c>
      <c r="O41" s="93"/>
      <c r="P41" s="89"/>
      <c r="Q41" s="93"/>
      <c r="R41" s="22"/>
      <c r="S41" s="22"/>
    </row>
    <row r="42" spans="1:19" s="60" customFormat="1" ht="53.25" customHeight="1">
      <c r="A42" s="32">
        <v>30</v>
      </c>
      <c r="B42" s="30" t="s">
        <v>625</v>
      </c>
      <c r="C42" s="59" t="s">
        <v>15</v>
      </c>
      <c r="D42" s="59">
        <v>4</v>
      </c>
      <c r="E42" s="59">
        <v>12</v>
      </c>
      <c r="F42" s="59">
        <v>3</v>
      </c>
      <c r="G42" s="59">
        <v>9</v>
      </c>
      <c r="H42" s="59">
        <v>503.6</v>
      </c>
      <c r="I42" s="59">
        <v>138.1</v>
      </c>
      <c r="J42" s="59">
        <v>365.5</v>
      </c>
      <c r="K42" s="59">
        <v>36</v>
      </c>
      <c r="L42" s="99">
        <v>14</v>
      </c>
      <c r="M42" s="59">
        <v>22</v>
      </c>
      <c r="N42" s="47" t="s">
        <v>31</v>
      </c>
      <c r="O42" s="93"/>
      <c r="P42" s="89"/>
      <c r="Q42" s="93"/>
      <c r="R42" s="22"/>
      <c r="S42" s="22"/>
    </row>
    <row r="43" spans="1:19" s="60" customFormat="1" ht="53.25" customHeight="1">
      <c r="A43" s="32">
        <v>31</v>
      </c>
      <c r="B43" s="30" t="s">
        <v>625</v>
      </c>
      <c r="C43" s="59" t="s">
        <v>15</v>
      </c>
      <c r="D43" s="59">
        <v>5</v>
      </c>
      <c r="E43" s="59">
        <v>12</v>
      </c>
      <c r="F43" s="59">
        <v>4</v>
      </c>
      <c r="G43" s="59">
        <v>8</v>
      </c>
      <c r="H43" s="59">
        <v>506</v>
      </c>
      <c r="I43" s="59">
        <v>182.5</v>
      </c>
      <c r="J43" s="59">
        <v>323.5</v>
      </c>
      <c r="K43" s="59">
        <v>33</v>
      </c>
      <c r="L43" s="99">
        <v>12</v>
      </c>
      <c r="M43" s="59">
        <v>21</v>
      </c>
      <c r="N43" s="47" t="s">
        <v>31</v>
      </c>
      <c r="O43" s="93"/>
      <c r="P43" s="89"/>
      <c r="Q43" s="93"/>
      <c r="R43" s="22"/>
      <c r="S43" s="22"/>
    </row>
    <row r="44" spans="1:19" s="60" customFormat="1" ht="53.25" customHeight="1">
      <c r="A44" s="32">
        <v>32</v>
      </c>
      <c r="B44" s="30" t="s">
        <v>625</v>
      </c>
      <c r="C44" s="59" t="s">
        <v>15</v>
      </c>
      <c r="D44" s="59">
        <v>6</v>
      </c>
      <c r="E44" s="59">
        <v>12</v>
      </c>
      <c r="F44" s="59">
        <v>4</v>
      </c>
      <c r="G44" s="59">
        <v>8</v>
      </c>
      <c r="H44" s="59">
        <v>498.9</v>
      </c>
      <c r="I44" s="59">
        <v>218.2</v>
      </c>
      <c r="J44" s="59">
        <v>280.7</v>
      </c>
      <c r="K44" s="59">
        <v>32</v>
      </c>
      <c r="L44" s="99">
        <v>18</v>
      </c>
      <c r="M44" s="59">
        <v>14</v>
      </c>
      <c r="N44" s="47" t="s">
        <v>31</v>
      </c>
      <c r="O44" s="93"/>
      <c r="P44" s="89"/>
      <c r="Q44" s="93"/>
      <c r="R44" s="22"/>
      <c r="S44" s="22"/>
    </row>
    <row r="45" spans="1:19" s="57" customFormat="1" ht="53.25" customHeight="1">
      <c r="A45" s="32">
        <v>33</v>
      </c>
      <c r="B45" s="30" t="s">
        <v>625</v>
      </c>
      <c r="C45" s="59" t="s">
        <v>15</v>
      </c>
      <c r="D45" s="59">
        <v>9</v>
      </c>
      <c r="E45" s="59">
        <v>16</v>
      </c>
      <c r="F45" s="59">
        <v>13</v>
      </c>
      <c r="G45" s="59">
        <v>3</v>
      </c>
      <c r="H45" s="59">
        <v>971.4</v>
      </c>
      <c r="I45" s="59">
        <v>677.44</v>
      </c>
      <c r="J45" s="59">
        <v>293.96</v>
      </c>
      <c r="K45" s="59">
        <v>30</v>
      </c>
      <c r="L45" s="99">
        <v>20</v>
      </c>
      <c r="M45" s="59">
        <v>10</v>
      </c>
      <c r="N45" s="47" t="s">
        <v>31</v>
      </c>
      <c r="O45" s="92"/>
      <c r="P45" s="92"/>
      <c r="Q45" s="92"/>
      <c r="R45" s="72"/>
      <c r="S45" s="72"/>
    </row>
    <row r="46" spans="1:19" s="57" customFormat="1" ht="53.25" customHeight="1">
      <c r="A46" s="32">
        <v>34</v>
      </c>
      <c r="B46" s="30" t="s">
        <v>625</v>
      </c>
      <c r="C46" s="62" t="s">
        <v>15</v>
      </c>
      <c r="D46" s="62">
        <v>10</v>
      </c>
      <c r="E46" s="62">
        <v>12</v>
      </c>
      <c r="F46" s="62">
        <v>1</v>
      </c>
      <c r="G46" s="62">
        <v>11</v>
      </c>
      <c r="H46" s="62">
        <v>729.5</v>
      </c>
      <c r="I46" s="62">
        <v>68.9</v>
      </c>
      <c r="J46" s="62">
        <v>660.6</v>
      </c>
      <c r="K46" s="62">
        <v>31</v>
      </c>
      <c r="L46" s="98">
        <v>5</v>
      </c>
      <c r="M46" s="62">
        <v>26</v>
      </c>
      <c r="N46" s="46" t="s">
        <v>31</v>
      </c>
      <c r="O46" s="92"/>
      <c r="P46" s="92"/>
      <c r="Q46" s="92"/>
      <c r="R46" s="72"/>
      <c r="S46" s="72"/>
    </row>
    <row r="47" spans="1:19" s="60" customFormat="1" ht="53.25" customHeight="1">
      <c r="A47" s="32">
        <v>35</v>
      </c>
      <c r="B47" s="30" t="s">
        <v>625</v>
      </c>
      <c r="C47" s="62" t="s">
        <v>15</v>
      </c>
      <c r="D47" s="62">
        <v>11</v>
      </c>
      <c r="E47" s="62">
        <v>12</v>
      </c>
      <c r="F47" s="62">
        <v>2</v>
      </c>
      <c r="G47" s="62">
        <v>10</v>
      </c>
      <c r="H47" s="62">
        <v>729.5</v>
      </c>
      <c r="I47" s="62">
        <v>134.3</v>
      </c>
      <c r="J47" s="62">
        <v>595.2</v>
      </c>
      <c r="K47" s="62">
        <v>34</v>
      </c>
      <c r="L47" s="98">
        <v>11</v>
      </c>
      <c r="M47" s="62">
        <v>23</v>
      </c>
      <c r="N47" s="46" t="s">
        <v>31</v>
      </c>
      <c r="O47" s="93"/>
      <c r="P47" s="89"/>
      <c r="Q47" s="93"/>
      <c r="R47" s="22"/>
      <c r="S47" s="22"/>
    </row>
    <row r="48" spans="1:19" s="60" customFormat="1" ht="53.25" customHeight="1">
      <c r="A48" s="32">
        <v>36</v>
      </c>
      <c r="B48" s="30" t="s">
        <v>625</v>
      </c>
      <c r="C48" s="59" t="s">
        <v>15</v>
      </c>
      <c r="D48" s="59">
        <v>12</v>
      </c>
      <c r="E48" s="59">
        <v>12</v>
      </c>
      <c r="F48" s="59">
        <v>5</v>
      </c>
      <c r="G48" s="59">
        <v>7</v>
      </c>
      <c r="H48" s="59">
        <v>729.5</v>
      </c>
      <c r="I48" s="59">
        <v>309.8</v>
      </c>
      <c r="J48" s="59">
        <v>419.7</v>
      </c>
      <c r="K48" s="59">
        <v>53</v>
      </c>
      <c r="L48" s="99">
        <v>21</v>
      </c>
      <c r="M48" s="59">
        <v>32</v>
      </c>
      <c r="N48" s="47" t="s">
        <v>31</v>
      </c>
      <c r="O48" s="93"/>
      <c r="P48" s="89"/>
      <c r="Q48" s="93"/>
      <c r="R48" s="22"/>
      <c r="S48" s="22"/>
    </row>
    <row r="49" spans="1:19" ht="53.25" customHeight="1">
      <c r="A49" s="32">
        <v>37</v>
      </c>
      <c r="B49" s="30" t="s">
        <v>625</v>
      </c>
      <c r="C49" s="59" t="s">
        <v>15</v>
      </c>
      <c r="D49" s="59">
        <v>16</v>
      </c>
      <c r="E49" s="59">
        <v>12</v>
      </c>
      <c r="F49" s="59">
        <v>3</v>
      </c>
      <c r="G49" s="59">
        <v>9</v>
      </c>
      <c r="H49" s="59">
        <v>733.3</v>
      </c>
      <c r="I49" s="59">
        <v>178.1</v>
      </c>
      <c r="J49" s="59">
        <v>555.2</v>
      </c>
      <c r="K49" s="59">
        <v>33</v>
      </c>
      <c r="L49" s="99">
        <v>11</v>
      </c>
      <c r="M49" s="59">
        <v>22</v>
      </c>
      <c r="N49" s="47" t="s">
        <v>31</v>
      </c>
      <c r="O49" s="89"/>
      <c r="P49" s="89"/>
      <c r="Q49" s="89"/>
      <c r="R49" s="22"/>
      <c r="S49" s="22"/>
    </row>
    <row r="50" spans="1:19" s="60" customFormat="1" ht="53.25" customHeight="1">
      <c r="A50" s="32">
        <v>38</v>
      </c>
      <c r="B50" s="30" t="s">
        <v>625</v>
      </c>
      <c r="C50" s="30" t="s">
        <v>16</v>
      </c>
      <c r="D50" s="30">
        <v>20</v>
      </c>
      <c r="E50" s="30">
        <v>12</v>
      </c>
      <c r="F50" s="30">
        <v>9</v>
      </c>
      <c r="G50" s="30">
        <v>3</v>
      </c>
      <c r="H50" s="30">
        <v>541.8</v>
      </c>
      <c r="I50" s="30">
        <v>169.8</v>
      </c>
      <c r="J50" s="30">
        <v>372</v>
      </c>
      <c r="K50" s="30">
        <v>28</v>
      </c>
      <c r="L50" s="97">
        <v>21</v>
      </c>
      <c r="M50" s="30">
        <v>7</v>
      </c>
      <c r="N50" s="80" t="s">
        <v>32</v>
      </c>
      <c r="O50" s="93"/>
      <c r="P50" s="89"/>
      <c r="Q50" s="93"/>
      <c r="R50" s="22"/>
      <c r="S50" s="22"/>
    </row>
    <row r="51" spans="1:19" s="60" customFormat="1" ht="53.25" customHeight="1">
      <c r="A51" s="32">
        <v>39</v>
      </c>
      <c r="B51" s="30" t="s">
        <v>625</v>
      </c>
      <c r="C51" s="59" t="s">
        <v>16</v>
      </c>
      <c r="D51" s="59">
        <v>22</v>
      </c>
      <c r="E51" s="59">
        <v>12</v>
      </c>
      <c r="F51" s="59">
        <v>4</v>
      </c>
      <c r="G51" s="59">
        <v>8</v>
      </c>
      <c r="H51" s="59">
        <v>502.4</v>
      </c>
      <c r="I51" s="59">
        <v>176.7</v>
      </c>
      <c r="J51" s="59">
        <v>325.7</v>
      </c>
      <c r="K51" s="59">
        <v>30</v>
      </c>
      <c r="L51" s="99">
        <v>13</v>
      </c>
      <c r="M51" s="59">
        <v>17</v>
      </c>
      <c r="N51" s="47" t="s">
        <v>31</v>
      </c>
      <c r="O51" s="93"/>
      <c r="P51" s="89"/>
      <c r="Q51" s="93"/>
      <c r="R51" s="22"/>
      <c r="S51" s="22"/>
    </row>
    <row r="52" spans="1:19" s="60" customFormat="1" ht="53.25" customHeight="1">
      <c r="A52" s="32">
        <v>40</v>
      </c>
      <c r="B52" s="30" t="s">
        <v>625</v>
      </c>
      <c r="C52" s="59" t="s">
        <v>16</v>
      </c>
      <c r="D52" s="59">
        <v>23</v>
      </c>
      <c r="E52" s="59">
        <v>8</v>
      </c>
      <c r="F52" s="59">
        <v>4</v>
      </c>
      <c r="G52" s="59">
        <v>4</v>
      </c>
      <c r="H52" s="59">
        <v>377.6</v>
      </c>
      <c r="I52" s="59">
        <v>210</v>
      </c>
      <c r="J52" s="59">
        <v>167.6</v>
      </c>
      <c r="K52" s="59">
        <v>19</v>
      </c>
      <c r="L52" s="99">
        <v>11</v>
      </c>
      <c r="M52" s="59">
        <v>8</v>
      </c>
      <c r="N52" s="47" t="s">
        <v>31</v>
      </c>
      <c r="O52" s="93"/>
      <c r="P52" s="89"/>
      <c r="Q52" s="93"/>
      <c r="R52" s="22"/>
      <c r="S52" s="22"/>
    </row>
    <row r="53" spans="1:19" s="60" customFormat="1" ht="53.25" customHeight="1">
      <c r="A53" s="32">
        <v>41</v>
      </c>
      <c r="B53" s="30" t="s">
        <v>625</v>
      </c>
      <c r="C53" s="59" t="s">
        <v>16</v>
      </c>
      <c r="D53" s="59">
        <v>25</v>
      </c>
      <c r="E53" s="59">
        <v>8</v>
      </c>
      <c r="F53" s="59">
        <v>7</v>
      </c>
      <c r="G53" s="59">
        <v>1</v>
      </c>
      <c r="H53" s="59">
        <v>381.9</v>
      </c>
      <c r="I53" s="59">
        <v>339.5</v>
      </c>
      <c r="J53" s="59">
        <v>42.4</v>
      </c>
      <c r="K53" s="59">
        <v>25</v>
      </c>
      <c r="L53" s="99">
        <v>21</v>
      </c>
      <c r="M53" s="59">
        <v>4</v>
      </c>
      <c r="N53" s="47" t="s">
        <v>31</v>
      </c>
      <c r="O53" s="93"/>
      <c r="P53" s="89"/>
      <c r="Q53" s="93"/>
      <c r="R53" s="22"/>
      <c r="S53" s="22"/>
    </row>
    <row r="54" spans="1:19" s="60" customFormat="1" ht="53.25" customHeight="1">
      <c r="A54" s="32">
        <v>42</v>
      </c>
      <c r="B54" s="30" t="s">
        <v>625</v>
      </c>
      <c r="C54" s="59" t="s">
        <v>16</v>
      </c>
      <c r="D54" s="59">
        <v>26</v>
      </c>
      <c r="E54" s="59">
        <v>4</v>
      </c>
      <c r="F54" s="59">
        <v>2</v>
      </c>
      <c r="G54" s="59">
        <v>2</v>
      </c>
      <c r="H54" s="59">
        <v>283.7</v>
      </c>
      <c r="I54" s="59">
        <v>141.5</v>
      </c>
      <c r="J54" s="59">
        <v>142.2</v>
      </c>
      <c r="K54" s="59">
        <v>14</v>
      </c>
      <c r="L54" s="99">
        <v>11</v>
      </c>
      <c r="M54" s="59">
        <v>3</v>
      </c>
      <c r="N54" s="47" t="s">
        <v>31</v>
      </c>
      <c r="O54" s="93"/>
      <c r="P54" s="89"/>
      <c r="Q54" s="93"/>
      <c r="R54" s="22"/>
      <c r="S54" s="22"/>
    </row>
    <row r="55" spans="1:19" s="60" customFormat="1" ht="53.25" customHeight="1">
      <c r="A55" s="32">
        <v>43</v>
      </c>
      <c r="B55" s="30" t="s">
        <v>625</v>
      </c>
      <c r="C55" s="59" t="s">
        <v>16</v>
      </c>
      <c r="D55" s="59">
        <v>27</v>
      </c>
      <c r="E55" s="59">
        <v>12</v>
      </c>
      <c r="F55" s="59">
        <v>5</v>
      </c>
      <c r="G55" s="59">
        <v>7</v>
      </c>
      <c r="H55" s="59">
        <v>504.3</v>
      </c>
      <c r="I55" s="59">
        <v>204</v>
      </c>
      <c r="J55" s="59">
        <v>300.3</v>
      </c>
      <c r="K55" s="59">
        <v>30</v>
      </c>
      <c r="L55" s="99">
        <v>14</v>
      </c>
      <c r="M55" s="59">
        <v>16</v>
      </c>
      <c r="N55" s="47" t="s">
        <v>31</v>
      </c>
      <c r="O55" s="93"/>
      <c r="P55" s="89"/>
      <c r="Q55" s="93"/>
      <c r="R55" s="22"/>
      <c r="S55" s="22"/>
    </row>
    <row r="56" spans="1:19" s="60" customFormat="1" ht="53.25" customHeight="1">
      <c r="A56" s="32">
        <v>44</v>
      </c>
      <c r="B56" s="30" t="s">
        <v>625</v>
      </c>
      <c r="C56" s="59" t="s">
        <v>16</v>
      </c>
      <c r="D56" s="59">
        <v>28</v>
      </c>
      <c r="E56" s="59">
        <v>8</v>
      </c>
      <c r="F56" s="59">
        <v>6</v>
      </c>
      <c r="G56" s="59">
        <v>2</v>
      </c>
      <c r="H56" s="59">
        <v>381.4</v>
      </c>
      <c r="I56" s="59">
        <v>297.2</v>
      </c>
      <c r="J56" s="59">
        <v>84.2</v>
      </c>
      <c r="K56" s="59">
        <v>26</v>
      </c>
      <c r="L56" s="99">
        <v>19</v>
      </c>
      <c r="M56" s="59">
        <v>7</v>
      </c>
      <c r="N56" s="47" t="s">
        <v>31</v>
      </c>
      <c r="O56" s="93"/>
      <c r="P56" s="89"/>
      <c r="Q56" s="93"/>
      <c r="R56" s="22"/>
      <c r="S56" s="22"/>
    </row>
    <row r="57" spans="1:19" s="60" customFormat="1" ht="53.25" customHeight="1">
      <c r="A57" s="32">
        <v>45</v>
      </c>
      <c r="B57" s="30" t="s">
        <v>625</v>
      </c>
      <c r="C57" s="59" t="s">
        <v>16</v>
      </c>
      <c r="D57" s="59">
        <v>29</v>
      </c>
      <c r="E57" s="59">
        <v>8</v>
      </c>
      <c r="F57" s="59">
        <v>1</v>
      </c>
      <c r="G57" s="59">
        <v>7</v>
      </c>
      <c r="H57" s="59">
        <v>379</v>
      </c>
      <c r="I57" s="59">
        <v>52.5</v>
      </c>
      <c r="J57" s="59">
        <v>326.5</v>
      </c>
      <c r="K57" s="59">
        <v>21</v>
      </c>
      <c r="L57" s="99">
        <v>5</v>
      </c>
      <c r="M57" s="59">
        <v>16</v>
      </c>
      <c r="N57" s="47" t="s">
        <v>31</v>
      </c>
      <c r="O57" s="93"/>
      <c r="P57" s="89"/>
      <c r="Q57" s="93"/>
      <c r="R57" s="22"/>
      <c r="S57" s="22"/>
    </row>
    <row r="58" spans="1:19" s="60" customFormat="1" ht="53.25" customHeight="1">
      <c r="A58" s="32">
        <v>46</v>
      </c>
      <c r="B58" s="30" t="s">
        <v>625</v>
      </c>
      <c r="C58" s="59" t="s">
        <v>16</v>
      </c>
      <c r="D58" s="59">
        <v>30</v>
      </c>
      <c r="E58" s="59">
        <v>4</v>
      </c>
      <c r="F58" s="59"/>
      <c r="G58" s="59">
        <v>4</v>
      </c>
      <c r="H58" s="59">
        <v>298.4</v>
      </c>
      <c r="I58" s="59"/>
      <c r="J58" s="59">
        <v>298.4</v>
      </c>
      <c r="K58" s="59">
        <v>6</v>
      </c>
      <c r="L58" s="99"/>
      <c r="M58" s="59">
        <v>6</v>
      </c>
      <c r="N58" s="47" t="s">
        <v>31</v>
      </c>
      <c r="O58" s="93"/>
      <c r="P58" s="89"/>
      <c r="Q58" s="93"/>
      <c r="R58" s="22"/>
      <c r="S58" s="22"/>
    </row>
    <row r="59" spans="1:19" s="60" customFormat="1" ht="53.25" customHeight="1">
      <c r="A59" s="32">
        <v>47</v>
      </c>
      <c r="B59" s="30" t="s">
        <v>625</v>
      </c>
      <c r="C59" s="59" t="s">
        <v>16</v>
      </c>
      <c r="D59" s="59">
        <v>31</v>
      </c>
      <c r="E59" s="59">
        <v>8</v>
      </c>
      <c r="F59" s="59">
        <v>3</v>
      </c>
      <c r="G59" s="59">
        <v>5</v>
      </c>
      <c r="H59" s="59">
        <v>376.8</v>
      </c>
      <c r="I59" s="59">
        <v>136.5</v>
      </c>
      <c r="J59" s="59">
        <v>240.3</v>
      </c>
      <c r="K59" s="59">
        <v>23</v>
      </c>
      <c r="L59" s="99">
        <v>6</v>
      </c>
      <c r="M59" s="59">
        <v>17</v>
      </c>
      <c r="N59" s="47" t="s">
        <v>31</v>
      </c>
      <c r="O59" s="93"/>
      <c r="P59" s="89"/>
      <c r="Q59" s="93"/>
      <c r="R59" s="22"/>
      <c r="S59" s="22"/>
    </row>
    <row r="60" spans="1:19" s="60" customFormat="1" ht="53.25" customHeight="1">
      <c r="A60" s="32">
        <v>48</v>
      </c>
      <c r="B60" s="30" t="s">
        <v>625</v>
      </c>
      <c r="C60" s="59" t="s">
        <v>16</v>
      </c>
      <c r="D60" s="59">
        <v>32</v>
      </c>
      <c r="E60" s="59">
        <v>8</v>
      </c>
      <c r="F60" s="59">
        <v>5</v>
      </c>
      <c r="G60" s="59">
        <v>3</v>
      </c>
      <c r="H60" s="59">
        <v>380</v>
      </c>
      <c r="I60" s="59">
        <v>221.9</v>
      </c>
      <c r="J60" s="59">
        <v>158.1</v>
      </c>
      <c r="K60" s="59">
        <v>20</v>
      </c>
      <c r="L60" s="99">
        <v>14</v>
      </c>
      <c r="M60" s="59">
        <v>6</v>
      </c>
      <c r="N60" s="47" t="s">
        <v>31</v>
      </c>
      <c r="O60" s="93"/>
      <c r="P60" s="89"/>
      <c r="Q60" s="93"/>
      <c r="R60" s="22"/>
      <c r="S60" s="22"/>
    </row>
    <row r="61" spans="1:19" s="60" customFormat="1" ht="53.25" customHeight="1">
      <c r="A61" s="32">
        <v>49</v>
      </c>
      <c r="B61" s="30" t="s">
        <v>625</v>
      </c>
      <c r="C61" s="59" t="s">
        <v>16</v>
      </c>
      <c r="D61" s="59">
        <v>33</v>
      </c>
      <c r="E61" s="59">
        <v>8</v>
      </c>
      <c r="F61" s="59">
        <v>5</v>
      </c>
      <c r="G61" s="59">
        <v>3</v>
      </c>
      <c r="H61" s="59">
        <v>326.3</v>
      </c>
      <c r="I61" s="59">
        <v>189.3</v>
      </c>
      <c r="J61" s="59">
        <v>137</v>
      </c>
      <c r="K61" s="59">
        <v>24</v>
      </c>
      <c r="L61" s="99">
        <v>15</v>
      </c>
      <c r="M61" s="59">
        <v>9</v>
      </c>
      <c r="N61" s="47" t="s">
        <v>31</v>
      </c>
      <c r="O61" s="93"/>
      <c r="P61" s="89"/>
      <c r="Q61" s="93"/>
      <c r="R61" s="22"/>
      <c r="S61" s="22"/>
    </row>
    <row r="62" spans="1:19" s="60" customFormat="1" ht="53.25" customHeight="1">
      <c r="A62" s="32">
        <v>50</v>
      </c>
      <c r="B62" s="30" t="s">
        <v>625</v>
      </c>
      <c r="C62" s="59" t="s">
        <v>16</v>
      </c>
      <c r="D62" s="59">
        <v>34</v>
      </c>
      <c r="E62" s="59">
        <v>12</v>
      </c>
      <c r="F62" s="59">
        <v>6</v>
      </c>
      <c r="G62" s="59">
        <v>6</v>
      </c>
      <c r="H62" s="59">
        <v>459.9</v>
      </c>
      <c r="I62" s="59">
        <v>301.8</v>
      </c>
      <c r="J62" s="59">
        <v>158.1</v>
      </c>
      <c r="K62" s="59">
        <v>33</v>
      </c>
      <c r="L62" s="99">
        <v>22</v>
      </c>
      <c r="M62" s="59">
        <v>11</v>
      </c>
      <c r="N62" s="47" t="s">
        <v>31</v>
      </c>
      <c r="O62" s="93"/>
      <c r="P62" s="89"/>
      <c r="Q62" s="93"/>
      <c r="R62" s="22"/>
      <c r="S62" s="22"/>
    </row>
    <row r="63" spans="1:19" s="60" customFormat="1" ht="53.25" customHeight="1">
      <c r="A63" s="32">
        <v>51</v>
      </c>
      <c r="B63" s="30" t="s">
        <v>625</v>
      </c>
      <c r="C63" s="59" t="s">
        <v>16</v>
      </c>
      <c r="D63" s="59">
        <v>35</v>
      </c>
      <c r="E63" s="59">
        <v>8</v>
      </c>
      <c r="F63" s="59">
        <v>5</v>
      </c>
      <c r="G63" s="59">
        <v>3</v>
      </c>
      <c r="H63" s="59">
        <v>379.6</v>
      </c>
      <c r="I63" s="59">
        <v>232.3</v>
      </c>
      <c r="J63" s="59">
        <v>147.3</v>
      </c>
      <c r="K63" s="59">
        <v>22</v>
      </c>
      <c r="L63" s="99">
        <v>17</v>
      </c>
      <c r="M63" s="59">
        <v>5</v>
      </c>
      <c r="N63" s="47" t="s">
        <v>31</v>
      </c>
      <c r="O63" s="89"/>
      <c r="P63" s="89"/>
      <c r="Q63" s="89"/>
      <c r="R63" s="22"/>
      <c r="S63" s="22"/>
    </row>
    <row r="64" spans="1:19" s="60" customFormat="1" ht="53.25" customHeight="1">
      <c r="A64" s="32">
        <v>52</v>
      </c>
      <c r="B64" s="30" t="s">
        <v>625</v>
      </c>
      <c r="C64" s="30" t="s">
        <v>16</v>
      </c>
      <c r="D64" s="30">
        <v>36</v>
      </c>
      <c r="E64" s="30">
        <v>12</v>
      </c>
      <c r="F64" s="30">
        <v>5</v>
      </c>
      <c r="G64" s="30">
        <v>7</v>
      </c>
      <c r="H64" s="30">
        <v>502.7</v>
      </c>
      <c r="I64" s="30">
        <v>208.5</v>
      </c>
      <c r="J64" s="30">
        <v>294.2</v>
      </c>
      <c r="K64" s="30">
        <v>24</v>
      </c>
      <c r="L64" s="97">
        <v>10</v>
      </c>
      <c r="M64" s="30">
        <v>14</v>
      </c>
      <c r="N64" s="47" t="s">
        <v>31</v>
      </c>
      <c r="O64" s="89"/>
      <c r="P64" s="89"/>
      <c r="Q64" s="89"/>
      <c r="R64" s="22"/>
      <c r="S64" s="22"/>
    </row>
    <row r="65" spans="1:19" s="60" customFormat="1" ht="53.25" customHeight="1">
      <c r="A65" s="32">
        <v>53</v>
      </c>
      <c r="B65" s="30" t="s">
        <v>625</v>
      </c>
      <c r="C65" s="30" t="s">
        <v>16</v>
      </c>
      <c r="D65" s="30">
        <v>37</v>
      </c>
      <c r="E65" s="30">
        <v>12</v>
      </c>
      <c r="F65" s="30">
        <v>5</v>
      </c>
      <c r="G65" s="30">
        <v>7</v>
      </c>
      <c r="H65" s="30">
        <v>502.4</v>
      </c>
      <c r="I65" s="30">
        <v>207.2</v>
      </c>
      <c r="J65" s="30">
        <v>295.2</v>
      </c>
      <c r="K65" s="30">
        <v>32</v>
      </c>
      <c r="L65" s="97">
        <v>20</v>
      </c>
      <c r="M65" s="30">
        <v>12</v>
      </c>
      <c r="N65" s="47" t="s">
        <v>31</v>
      </c>
      <c r="O65" s="89">
        <v>1</v>
      </c>
      <c r="P65" s="89"/>
      <c r="Q65" s="89"/>
      <c r="R65" s="22"/>
      <c r="S65" s="22"/>
    </row>
    <row r="66" spans="1:19" s="60" customFormat="1" ht="53.25" customHeight="1">
      <c r="A66" s="32">
        <v>54</v>
      </c>
      <c r="B66" s="30" t="s">
        <v>625</v>
      </c>
      <c r="C66" s="30" t="s">
        <v>16</v>
      </c>
      <c r="D66" s="30">
        <v>38</v>
      </c>
      <c r="E66" s="30">
        <v>12</v>
      </c>
      <c r="F66" s="30">
        <v>6</v>
      </c>
      <c r="G66" s="30">
        <v>6</v>
      </c>
      <c r="H66" s="30">
        <v>489.3</v>
      </c>
      <c r="I66" s="30">
        <v>250.7</v>
      </c>
      <c r="J66" s="30">
        <v>238.6</v>
      </c>
      <c r="K66" s="30">
        <v>29</v>
      </c>
      <c r="L66" s="97">
        <v>13</v>
      </c>
      <c r="M66" s="30">
        <v>16</v>
      </c>
      <c r="N66" s="47" t="s">
        <v>31</v>
      </c>
      <c r="O66" s="89"/>
      <c r="P66" s="89"/>
      <c r="Q66" s="89"/>
      <c r="R66" s="22"/>
      <c r="S66" s="22"/>
    </row>
    <row r="67" spans="1:19" s="60" customFormat="1" ht="53.25" customHeight="1">
      <c r="A67" s="32">
        <v>55</v>
      </c>
      <c r="B67" s="30" t="s">
        <v>625</v>
      </c>
      <c r="C67" s="30" t="s">
        <v>16</v>
      </c>
      <c r="D67" s="30">
        <v>41</v>
      </c>
      <c r="E67" s="30">
        <v>8</v>
      </c>
      <c r="F67" s="30">
        <v>3</v>
      </c>
      <c r="G67" s="30">
        <v>5</v>
      </c>
      <c r="H67" s="30">
        <v>493.8</v>
      </c>
      <c r="I67" s="30">
        <v>192.8</v>
      </c>
      <c r="J67" s="30">
        <v>301</v>
      </c>
      <c r="K67" s="30">
        <v>34</v>
      </c>
      <c r="L67" s="97">
        <v>17</v>
      </c>
      <c r="M67" s="30">
        <v>17</v>
      </c>
      <c r="N67" s="47" t="s">
        <v>31</v>
      </c>
      <c r="O67" s="89">
        <v>1</v>
      </c>
      <c r="P67" s="89"/>
      <c r="Q67" s="89"/>
      <c r="R67" s="22"/>
      <c r="S67" s="22"/>
    </row>
    <row r="68" spans="1:19" ht="53.25" customHeight="1">
      <c r="A68" s="32">
        <v>56</v>
      </c>
      <c r="B68" s="30" t="s">
        <v>625</v>
      </c>
      <c r="C68" s="30" t="s">
        <v>16</v>
      </c>
      <c r="D68" s="30">
        <v>42</v>
      </c>
      <c r="E68" s="30">
        <v>8</v>
      </c>
      <c r="F68" s="30">
        <v>4</v>
      </c>
      <c r="G68" s="30">
        <v>4</v>
      </c>
      <c r="H68" s="30">
        <v>495.1</v>
      </c>
      <c r="I68" s="30">
        <v>249.1</v>
      </c>
      <c r="J68" s="30">
        <v>246</v>
      </c>
      <c r="K68" s="30">
        <v>25</v>
      </c>
      <c r="L68" s="97">
        <v>14</v>
      </c>
      <c r="M68" s="30">
        <v>11</v>
      </c>
      <c r="N68" s="47" t="s">
        <v>31</v>
      </c>
      <c r="O68" s="89"/>
      <c r="P68" s="89"/>
      <c r="Q68" s="89"/>
      <c r="R68" s="22"/>
      <c r="S68" s="22"/>
    </row>
    <row r="69" spans="1:19" ht="53.25" customHeight="1">
      <c r="A69" s="32">
        <v>57</v>
      </c>
      <c r="B69" s="30" t="s">
        <v>625</v>
      </c>
      <c r="C69" s="30" t="s">
        <v>16</v>
      </c>
      <c r="D69" s="30">
        <v>43</v>
      </c>
      <c r="E69" s="30">
        <v>8</v>
      </c>
      <c r="F69" s="30">
        <v>8</v>
      </c>
      <c r="G69" s="30"/>
      <c r="H69" s="30">
        <v>496</v>
      </c>
      <c r="I69" s="30">
        <v>250.7</v>
      </c>
      <c r="J69" s="30"/>
      <c r="K69" s="30">
        <v>17</v>
      </c>
      <c r="L69" s="97">
        <v>17</v>
      </c>
      <c r="M69" s="30"/>
      <c r="N69" s="47" t="s">
        <v>31</v>
      </c>
      <c r="O69" s="89"/>
      <c r="P69" s="89"/>
      <c r="Q69" s="89"/>
      <c r="R69" s="22"/>
      <c r="S69" s="22"/>
    </row>
    <row r="70" spans="1:19" s="60" customFormat="1" ht="53.25" customHeight="1">
      <c r="A70" s="32">
        <v>58</v>
      </c>
      <c r="B70" s="30" t="s">
        <v>625</v>
      </c>
      <c r="C70" s="30" t="s">
        <v>18</v>
      </c>
      <c r="D70" s="30" t="s">
        <v>30</v>
      </c>
      <c r="E70" s="30">
        <v>1</v>
      </c>
      <c r="F70" s="30">
        <v>1</v>
      </c>
      <c r="G70" s="30"/>
      <c r="H70" s="30">
        <v>84.9</v>
      </c>
      <c r="I70" s="30">
        <v>84.9</v>
      </c>
      <c r="J70" s="30"/>
      <c r="K70" s="30">
        <v>5</v>
      </c>
      <c r="L70" s="97">
        <v>5</v>
      </c>
      <c r="M70" s="30"/>
      <c r="N70" s="47" t="s">
        <v>31</v>
      </c>
      <c r="O70" s="89"/>
      <c r="P70" s="89"/>
      <c r="Q70" s="89"/>
      <c r="R70" s="22"/>
      <c r="S70" s="22"/>
    </row>
    <row r="71" spans="1:19" s="60" customFormat="1" ht="53.25" customHeight="1">
      <c r="A71" s="32">
        <v>59</v>
      </c>
      <c r="B71" s="30" t="s">
        <v>625</v>
      </c>
      <c r="C71" s="30" t="s">
        <v>18</v>
      </c>
      <c r="D71" s="30">
        <v>2</v>
      </c>
      <c r="E71" s="30">
        <v>2</v>
      </c>
      <c r="F71" s="30">
        <v>1</v>
      </c>
      <c r="G71" s="30">
        <v>1</v>
      </c>
      <c r="H71" s="30">
        <v>95</v>
      </c>
      <c r="I71" s="30">
        <v>47.1</v>
      </c>
      <c r="J71" s="30">
        <v>47.9</v>
      </c>
      <c r="K71" s="30">
        <v>4</v>
      </c>
      <c r="L71" s="97">
        <v>3</v>
      </c>
      <c r="M71" s="30">
        <v>1</v>
      </c>
      <c r="N71" s="47" t="s">
        <v>31</v>
      </c>
      <c r="O71" s="89"/>
      <c r="P71" s="89"/>
      <c r="Q71" s="89"/>
      <c r="R71" s="22"/>
      <c r="S71" s="22"/>
    </row>
    <row r="72" spans="1:19" s="60" customFormat="1" ht="53.25" customHeight="1">
      <c r="A72" s="32">
        <v>60</v>
      </c>
      <c r="B72" s="30" t="s">
        <v>625</v>
      </c>
      <c r="C72" s="30" t="s">
        <v>18</v>
      </c>
      <c r="D72" s="30">
        <v>3</v>
      </c>
      <c r="E72" s="30">
        <v>2</v>
      </c>
      <c r="F72" s="30"/>
      <c r="G72" s="30">
        <v>2</v>
      </c>
      <c r="H72" s="30">
        <v>91.3</v>
      </c>
      <c r="I72" s="30"/>
      <c r="J72" s="30">
        <v>91.3</v>
      </c>
      <c r="K72" s="30">
        <v>8</v>
      </c>
      <c r="L72" s="97"/>
      <c r="M72" s="30">
        <v>8</v>
      </c>
      <c r="N72" s="47" t="s">
        <v>31</v>
      </c>
      <c r="O72" s="89"/>
      <c r="P72" s="89"/>
      <c r="Q72" s="89"/>
      <c r="R72" s="22"/>
      <c r="S72" s="22"/>
    </row>
    <row r="73" spans="1:19" s="60" customFormat="1" ht="53.25" customHeight="1">
      <c r="A73" s="32">
        <v>61</v>
      </c>
      <c r="B73" s="30" t="s">
        <v>625</v>
      </c>
      <c r="C73" s="30" t="s">
        <v>18</v>
      </c>
      <c r="D73" s="30">
        <v>4</v>
      </c>
      <c r="E73" s="30">
        <v>2</v>
      </c>
      <c r="F73" s="30"/>
      <c r="G73" s="30">
        <v>2</v>
      </c>
      <c r="H73" s="30">
        <v>87.1</v>
      </c>
      <c r="I73" s="30"/>
      <c r="J73" s="30">
        <v>87.1</v>
      </c>
      <c r="K73" s="30">
        <v>2</v>
      </c>
      <c r="L73" s="97"/>
      <c r="M73" s="30">
        <v>2</v>
      </c>
      <c r="N73" s="47" t="s">
        <v>31</v>
      </c>
      <c r="O73" s="89"/>
      <c r="P73" s="89"/>
      <c r="Q73" s="89"/>
      <c r="R73" s="22"/>
      <c r="S73" s="22"/>
    </row>
    <row r="74" spans="1:19" s="60" customFormat="1" ht="53.25" customHeight="1">
      <c r="A74" s="32">
        <v>62</v>
      </c>
      <c r="B74" s="30" t="s">
        <v>625</v>
      </c>
      <c r="C74" s="30" t="s">
        <v>20</v>
      </c>
      <c r="D74" s="30">
        <v>40</v>
      </c>
      <c r="E74" s="30">
        <v>2</v>
      </c>
      <c r="F74" s="30">
        <v>1</v>
      </c>
      <c r="G74" s="30">
        <v>1</v>
      </c>
      <c r="H74" s="30">
        <v>219.6</v>
      </c>
      <c r="I74" s="30">
        <v>109.8</v>
      </c>
      <c r="J74" s="30">
        <v>109.8</v>
      </c>
      <c r="K74" s="30">
        <v>9</v>
      </c>
      <c r="L74" s="97">
        <v>6</v>
      </c>
      <c r="M74" s="30">
        <v>3</v>
      </c>
      <c r="N74" s="47" t="s">
        <v>31</v>
      </c>
      <c r="O74" s="89"/>
      <c r="P74" s="89"/>
      <c r="Q74" s="89"/>
      <c r="R74" s="22"/>
      <c r="S74" s="22"/>
    </row>
    <row r="75" spans="1:19" s="60" customFormat="1" ht="53.25" customHeight="1">
      <c r="A75" s="32">
        <v>63</v>
      </c>
      <c r="B75" s="30" t="s">
        <v>625</v>
      </c>
      <c r="C75" s="30" t="s">
        <v>21</v>
      </c>
      <c r="D75" s="30">
        <v>6</v>
      </c>
      <c r="E75" s="30">
        <v>2</v>
      </c>
      <c r="F75" s="30">
        <v>2</v>
      </c>
      <c r="G75" s="30"/>
      <c r="H75" s="30">
        <v>152.2</v>
      </c>
      <c r="I75" s="30">
        <v>152.2</v>
      </c>
      <c r="J75" s="30"/>
      <c r="K75" s="30">
        <v>5</v>
      </c>
      <c r="L75" s="97">
        <v>5</v>
      </c>
      <c r="M75" s="30"/>
      <c r="N75" s="47" t="s">
        <v>31</v>
      </c>
      <c r="O75" s="89"/>
      <c r="P75" s="89"/>
      <c r="Q75" s="89"/>
      <c r="R75" s="22"/>
      <c r="S75" s="22"/>
    </row>
    <row r="76" spans="1:19" s="57" customFormat="1" ht="53.25" customHeight="1">
      <c r="A76" s="32">
        <v>64</v>
      </c>
      <c r="B76" s="30" t="s">
        <v>625</v>
      </c>
      <c r="C76" s="30" t="s">
        <v>21</v>
      </c>
      <c r="D76" s="30">
        <v>10</v>
      </c>
      <c r="E76" s="30">
        <v>2</v>
      </c>
      <c r="F76" s="30">
        <v>1</v>
      </c>
      <c r="G76" s="30">
        <v>1</v>
      </c>
      <c r="H76" s="30">
        <v>150.3</v>
      </c>
      <c r="I76" s="30">
        <v>70.3</v>
      </c>
      <c r="J76" s="30">
        <v>80</v>
      </c>
      <c r="K76" s="30">
        <v>6</v>
      </c>
      <c r="L76" s="97">
        <v>6</v>
      </c>
      <c r="M76" s="30"/>
      <c r="N76" s="47" t="s">
        <v>31</v>
      </c>
      <c r="O76" s="92"/>
      <c r="P76" s="92"/>
      <c r="Q76" s="92"/>
      <c r="R76" s="72"/>
      <c r="S76" s="72"/>
    </row>
    <row r="77" spans="1:19" s="60" customFormat="1" ht="53.25" customHeight="1">
      <c r="A77" s="32">
        <v>65</v>
      </c>
      <c r="B77" s="30" t="s">
        <v>625</v>
      </c>
      <c r="C77" s="62" t="s">
        <v>15</v>
      </c>
      <c r="D77" s="62">
        <v>35</v>
      </c>
      <c r="E77" s="62">
        <v>2</v>
      </c>
      <c r="F77" s="62">
        <v>1</v>
      </c>
      <c r="G77" s="62">
        <v>1</v>
      </c>
      <c r="H77" s="62">
        <v>157.9</v>
      </c>
      <c r="I77" s="62">
        <v>82.84</v>
      </c>
      <c r="J77" s="62">
        <v>75.06</v>
      </c>
      <c r="K77" s="62">
        <v>10</v>
      </c>
      <c r="L77" s="98">
        <v>4</v>
      </c>
      <c r="M77" s="62">
        <v>6</v>
      </c>
      <c r="N77" s="47" t="s">
        <v>31</v>
      </c>
      <c r="O77" s="89"/>
      <c r="P77" s="89"/>
      <c r="Q77" s="89"/>
      <c r="R77" s="22"/>
      <c r="S77" s="22"/>
    </row>
    <row r="78" spans="1:19" s="60" customFormat="1" ht="53.25" customHeight="1">
      <c r="A78" s="32">
        <v>66</v>
      </c>
      <c r="B78" s="30" t="s">
        <v>625</v>
      </c>
      <c r="C78" s="30" t="s">
        <v>22</v>
      </c>
      <c r="D78" s="30">
        <v>4</v>
      </c>
      <c r="E78" s="30">
        <v>4</v>
      </c>
      <c r="F78" s="30">
        <v>1</v>
      </c>
      <c r="G78" s="30">
        <v>3</v>
      </c>
      <c r="H78" s="30">
        <v>165.3</v>
      </c>
      <c r="I78" s="30">
        <v>42.9</v>
      </c>
      <c r="J78" s="30">
        <v>122.4</v>
      </c>
      <c r="K78" s="30">
        <v>11</v>
      </c>
      <c r="L78" s="97">
        <v>4</v>
      </c>
      <c r="M78" s="30">
        <v>7</v>
      </c>
      <c r="N78" s="47" t="s">
        <v>31</v>
      </c>
      <c r="O78" s="89"/>
      <c r="P78" s="89"/>
      <c r="Q78" s="89"/>
      <c r="R78" s="22"/>
      <c r="S78" s="22"/>
    </row>
    <row r="79" spans="1:19" s="60" customFormat="1" ht="53.25" customHeight="1">
      <c r="A79" s="32">
        <v>67</v>
      </c>
      <c r="B79" s="30" t="s">
        <v>625</v>
      </c>
      <c r="C79" s="30" t="s">
        <v>22</v>
      </c>
      <c r="D79" s="30">
        <v>5</v>
      </c>
      <c r="E79" s="30">
        <v>4</v>
      </c>
      <c r="F79" s="30">
        <v>1</v>
      </c>
      <c r="G79" s="30">
        <v>3</v>
      </c>
      <c r="H79" s="30">
        <v>163.3</v>
      </c>
      <c r="I79" s="30">
        <v>40.8</v>
      </c>
      <c r="J79" s="30">
        <v>130.5</v>
      </c>
      <c r="K79" s="30">
        <v>13</v>
      </c>
      <c r="L79" s="97">
        <v>2</v>
      </c>
      <c r="M79" s="30">
        <v>11</v>
      </c>
      <c r="N79" s="47" t="s">
        <v>31</v>
      </c>
      <c r="O79" s="89"/>
      <c r="P79" s="89"/>
      <c r="Q79" s="89"/>
      <c r="R79" s="22"/>
      <c r="S79" s="22"/>
    </row>
    <row r="80" spans="1:19" s="60" customFormat="1" ht="53.25" customHeight="1">
      <c r="A80" s="32">
        <v>68</v>
      </c>
      <c r="B80" s="30" t="s">
        <v>625</v>
      </c>
      <c r="C80" s="30" t="s">
        <v>23</v>
      </c>
      <c r="D80" s="30">
        <v>1</v>
      </c>
      <c r="E80" s="30">
        <v>4</v>
      </c>
      <c r="F80" s="30">
        <v>1</v>
      </c>
      <c r="G80" s="30">
        <v>3</v>
      </c>
      <c r="H80" s="30">
        <v>191.8</v>
      </c>
      <c r="I80" s="30">
        <v>54.9</v>
      </c>
      <c r="J80" s="30">
        <v>136.9</v>
      </c>
      <c r="K80" s="30">
        <v>9</v>
      </c>
      <c r="L80" s="97">
        <v>5</v>
      </c>
      <c r="M80" s="30">
        <v>4</v>
      </c>
      <c r="N80" s="47" t="s">
        <v>31</v>
      </c>
      <c r="O80" s="89"/>
      <c r="P80" s="89"/>
      <c r="Q80" s="89"/>
      <c r="R80" s="22"/>
      <c r="S80" s="22"/>
    </row>
    <row r="81" spans="1:19" s="75" customFormat="1" ht="53.25" customHeight="1">
      <c r="A81" s="32">
        <v>69</v>
      </c>
      <c r="B81" s="30" t="s">
        <v>625</v>
      </c>
      <c r="C81" s="32" t="s">
        <v>23</v>
      </c>
      <c r="D81" s="32">
        <v>3</v>
      </c>
      <c r="E81" s="32">
        <v>4</v>
      </c>
      <c r="F81" s="32">
        <v>1</v>
      </c>
      <c r="G81" s="32">
        <v>3</v>
      </c>
      <c r="H81" s="32">
        <v>177.8</v>
      </c>
      <c r="I81" s="32">
        <v>39.9</v>
      </c>
      <c r="J81" s="32">
        <v>137.9</v>
      </c>
      <c r="K81" s="32">
        <v>28</v>
      </c>
      <c r="L81" s="101">
        <v>20</v>
      </c>
      <c r="M81" s="30">
        <v>8</v>
      </c>
      <c r="N81" s="47" t="s">
        <v>31</v>
      </c>
      <c r="O81" s="94"/>
      <c r="P81" s="94"/>
      <c r="Q81" s="94"/>
      <c r="R81" s="74"/>
      <c r="S81" s="74"/>
    </row>
    <row r="82" spans="1:19" s="60" customFormat="1" ht="53.25" customHeight="1">
      <c r="A82" s="32">
        <v>70</v>
      </c>
      <c r="B82" s="30" t="s">
        <v>625</v>
      </c>
      <c r="C82" s="73" t="s">
        <v>17</v>
      </c>
      <c r="D82" s="73">
        <v>18</v>
      </c>
      <c r="E82" s="73">
        <v>2</v>
      </c>
      <c r="F82" s="73">
        <v>1</v>
      </c>
      <c r="G82" s="73">
        <v>1</v>
      </c>
      <c r="H82" s="73">
        <v>125</v>
      </c>
      <c r="I82" s="73">
        <v>65</v>
      </c>
      <c r="J82" s="73">
        <v>60</v>
      </c>
      <c r="K82" s="73">
        <v>5</v>
      </c>
      <c r="L82" s="102">
        <v>3</v>
      </c>
      <c r="M82" s="73">
        <v>2</v>
      </c>
      <c r="N82" s="48" t="s">
        <v>31</v>
      </c>
      <c r="O82" s="89"/>
      <c r="P82" s="89"/>
      <c r="Q82" s="89"/>
      <c r="R82" s="22"/>
      <c r="S82" s="22"/>
    </row>
    <row r="83" spans="1:19" s="60" customFormat="1" ht="53.25" customHeight="1">
      <c r="A83" s="32">
        <v>71</v>
      </c>
      <c r="B83" s="30" t="s">
        <v>625</v>
      </c>
      <c r="C83" s="30" t="s">
        <v>17</v>
      </c>
      <c r="D83" s="30">
        <v>27</v>
      </c>
      <c r="E83" s="30">
        <v>2</v>
      </c>
      <c r="F83" s="30">
        <v>2</v>
      </c>
      <c r="G83" s="30"/>
      <c r="H83" s="30">
        <v>146.7</v>
      </c>
      <c r="I83" s="30">
        <v>146.7</v>
      </c>
      <c r="J83" s="30"/>
      <c r="K83" s="30">
        <v>6</v>
      </c>
      <c r="L83" s="97">
        <v>6</v>
      </c>
      <c r="M83" s="30"/>
      <c r="N83" s="47" t="s">
        <v>31</v>
      </c>
      <c r="O83" s="89"/>
      <c r="P83" s="89"/>
      <c r="Q83" s="89"/>
      <c r="R83" s="22"/>
      <c r="S83" s="22"/>
    </row>
    <row r="84" spans="1:19" s="60" customFormat="1" ht="53.25" customHeight="1">
      <c r="A84" s="32">
        <v>72</v>
      </c>
      <c r="B84" s="30" t="s">
        <v>625</v>
      </c>
      <c r="C84" s="30" t="s">
        <v>17</v>
      </c>
      <c r="D84" s="30">
        <v>5</v>
      </c>
      <c r="E84" s="30">
        <v>2</v>
      </c>
      <c r="F84" s="30">
        <v>1</v>
      </c>
      <c r="G84" s="30">
        <v>1</v>
      </c>
      <c r="H84" s="30">
        <v>82.4</v>
      </c>
      <c r="I84" s="30">
        <v>41.2</v>
      </c>
      <c r="J84" s="30">
        <v>41.2</v>
      </c>
      <c r="K84" s="30">
        <v>6</v>
      </c>
      <c r="L84" s="97">
        <v>2</v>
      </c>
      <c r="M84" s="30">
        <v>4</v>
      </c>
      <c r="N84" s="47" t="s">
        <v>31</v>
      </c>
      <c r="O84" s="89"/>
      <c r="P84" s="89"/>
      <c r="Q84" s="89"/>
      <c r="R84" s="22"/>
      <c r="S84" s="22"/>
    </row>
    <row r="85" spans="1:19" s="57" customFormat="1" ht="53.25" customHeight="1">
      <c r="A85" s="32">
        <v>73</v>
      </c>
      <c r="B85" s="30" t="s">
        <v>625</v>
      </c>
      <c r="C85" s="30" t="s">
        <v>17</v>
      </c>
      <c r="D85" s="30">
        <v>7</v>
      </c>
      <c r="E85" s="30">
        <v>1</v>
      </c>
      <c r="F85" s="30"/>
      <c r="G85" s="30">
        <v>1</v>
      </c>
      <c r="H85" s="30">
        <v>111.7</v>
      </c>
      <c r="I85" s="30">
        <v>49</v>
      </c>
      <c r="J85" s="30">
        <v>62.7</v>
      </c>
      <c r="K85" s="30">
        <v>3</v>
      </c>
      <c r="L85" s="97">
        <v>2</v>
      </c>
      <c r="M85" s="30">
        <v>1</v>
      </c>
      <c r="N85" s="47" t="s">
        <v>31</v>
      </c>
      <c r="O85" s="61"/>
      <c r="P85" s="62"/>
      <c r="Q85" s="61"/>
      <c r="R85" s="72"/>
      <c r="S85" s="72"/>
    </row>
    <row r="86" spans="1:19" s="57" customFormat="1" ht="53.25" customHeight="1">
      <c r="A86" s="32">
        <v>74</v>
      </c>
      <c r="B86" s="30" t="s">
        <v>625</v>
      </c>
      <c r="C86" s="62" t="s">
        <v>13</v>
      </c>
      <c r="D86" s="62">
        <v>5</v>
      </c>
      <c r="E86" s="62">
        <v>2</v>
      </c>
      <c r="F86" s="62">
        <v>2</v>
      </c>
      <c r="G86" s="62"/>
      <c r="H86" s="62">
        <v>115.3</v>
      </c>
      <c r="I86" s="62">
        <v>115.3</v>
      </c>
      <c r="J86" s="62"/>
      <c r="K86" s="62">
        <v>7</v>
      </c>
      <c r="L86" s="98">
        <v>7</v>
      </c>
      <c r="M86" s="62"/>
      <c r="N86" s="47" t="s">
        <v>31</v>
      </c>
      <c r="O86" s="61"/>
      <c r="P86" s="62"/>
      <c r="Q86" s="61"/>
      <c r="R86" s="72"/>
      <c r="S86" s="72"/>
    </row>
    <row r="87" spans="1:19" s="57" customFormat="1" ht="53.25" customHeight="1">
      <c r="A87" s="32">
        <v>75</v>
      </c>
      <c r="B87" s="30" t="s">
        <v>625</v>
      </c>
      <c r="C87" s="62" t="s">
        <v>13</v>
      </c>
      <c r="D87" s="62">
        <v>7</v>
      </c>
      <c r="E87" s="62">
        <v>2</v>
      </c>
      <c r="F87" s="62">
        <v>1</v>
      </c>
      <c r="G87" s="62">
        <v>1</v>
      </c>
      <c r="H87" s="62">
        <v>115.2</v>
      </c>
      <c r="I87" s="62">
        <v>63.6</v>
      </c>
      <c r="J87" s="62">
        <v>51.4</v>
      </c>
      <c r="K87" s="62">
        <v>6</v>
      </c>
      <c r="L87" s="98">
        <v>4</v>
      </c>
      <c r="M87" s="62">
        <v>2</v>
      </c>
      <c r="N87" s="47" t="s">
        <v>31</v>
      </c>
      <c r="O87" s="61"/>
      <c r="P87" s="62"/>
      <c r="Q87" s="61"/>
      <c r="R87" s="72"/>
      <c r="S87" s="72"/>
    </row>
    <row r="88" spans="1:19" s="57" customFormat="1" ht="53.25" customHeight="1">
      <c r="A88" s="32">
        <v>76</v>
      </c>
      <c r="B88" s="30" t="s">
        <v>625</v>
      </c>
      <c r="C88" s="62" t="s">
        <v>13</v>
      </c>
      <c r="D88" s="62">
        <v>9</v>
      </c>
      <c r="E88" s="62">
        <v>2</v>
      </c>
      <c r="F88" s="62">
        <v>2</v>
      </c>
      <c r="G88" s="62"/>
      <c r="H88" s="62">
        <v>115.2</v>
      </c>
      <c r="I88" s="62">
        <v>115.2</v>
      </c>
      <c r="J88" s="62"/>
      <c r="K88" s="62">
        <v>6</v>
      </c>
      <c r="L88" s="98">
        <v>6</v>
      </c>
      <c r="M88" s="62"/>
      <c r="N88" s="47" t="s">
        <v>31</v>
      </c>
      <c r="O88" s="61"/>
      <c r="P88" s="62"/>
      <c r="Q88" s="61"/>
      <c r="R88" s="72"/>
      <c r="S88" s="72"/>
    </row>
    <row r="89" spans="1:19" s="57" customFormat="1" ht="53.25" customHeight="1">
      <c r="A89" s="32">
        <v>77</v>
      </c>
      <c r="B89" s="30" t="s">
        <v>625</v>
      </c>
      <c r="C89" s="62" t="s">
        <v>13</v>
      </c>
      <c r="D89" s="62">
        <v>3</v>
      </c>
      <c r="E89" s="62">
        <v>2</v>
      </c>
      <c r="F89" s="62">
        <v>1</v>
      </c>
      <c r="G89" s="62">
        <v>1</v>
      </c>
      <c r="H89" s="62">
        <v>188.5</v>
      </c>
      <c r="I89" s="62">
        <v>93.9</v>
      </c>
      <c r="J89" s="62">
        <v>94.6</v>
      </c>
      <c r="K89" s="62">
        <v>2</v>
      </c>
      <c r="L89" s="98">
        <v>1</v>
      </c>
      <c r="M89" s="62">
        <v>1</v>
      </c>
      <c r="N89" s="47" t="s">
        <v>31</v>
      </c>
      <c r="O89" s="61"/>
      <c r="P89" s="62"/>
      <c r="Q89" s="61"/>
      <c r="R89" s="72"/>
      <c r="S89" s="72"/>
    </row>
    <row r="90" spans="1:19" s="57" customFormat="1" ht="53.25" customHeight="1">
      <c r="A90" s="32">
        <v>78</v>
      </c>
      <c r="B90" s="30" t="s">
        <v>625</v>
      </c>
      <c r="C90" s="62" t="s">
        <v>13</v>
      </c>
      <c r="D90" s="62">
        <v>11</v>
      </c>
      <c r="E90" s="62">
        <v>2</v>
      </c>
      <c r="F90" s="62">
        <v>2</v>
      </c>
      <c r="G90" s="62"/>
      <c r="H90" s="62">
        <v>115.2</v>
      </c>
      <c r="I90" s="62">
        <v>115.2</v>
      </c>
      <c r="J90" s="62"/>
      <c r="K90" s="62">
        <v>4</v>
      </c>
      <c r="L90" s="98">
        <v>4</v>
      </c>
      <c r="M90" s="62"/>
      <c r="N90" s="47" t="s">
        <v>31</v>
      </c>
      <c r="O90" s="61"/>
      <c r="P90" s="62"/>
      <c r="Q90" s="61"/>
      <c r="R90" s="72"/>
      <c r="S90" s="72"/>
    </row>
    <row r="91" spans="1:19" ht="53.25" customHeight="1">
      <c r="A91" s="32">
        <v>79</v>
      </c>
      <c r="B91" s="30" t="s">
        <v>625</v>
      </c>
      <c r="C91" s="62" t="s">
        <v>13</v>
      </c>
      <c r="D91" s="62">
        <v>12</v>
      </c>
      <c r="E91" s="62">
        <v>2</v>
      </c>
      <c r="F91" s="62"/>
      <c r="G91" s="62">
        <v>2</v>
      </c>
      <c r="H91" s="62">
        <v>115.2</v>
      </c>
      <c r="I91" s="62">
        <v>115.2</v>
      </c>
      <c r="J91" s="62"/>
      <c r="K91" s="62">
        <v>8</v>
      </c>
      <c r="L91" s="98"/>
      <c r="M91" s="62">
        <v>8</v>
      </c>
      <c r="N91" s="47" t="s">
        <v>31</v>
      </c>
      <c r="O91" s="53"/>
      <c r="P91" s="30"/>
      <c r="Q91" s="53"/>
      <c r="R91" s="22"/>
      <c r="S91" s="22"/>
    </row>
    <row r="92" spans="1:19" ht="53.25" customHeight="1">
      <c r="A92" s="32">
        <v>80</v>
      </c>
      <c r="B92" s="30" t="s">
        <v>625</v>
      </c>
      <c r="C92" s="30" t="s">
        <v>13</v>
      </c>
      <c r="D92" s="30">
        <v>13</v>
      </c>
      <c r="E92" s="30">
        <v>2</v>
      </c>
      <c r="F92" s="30">
        <v>2</v>
      </c>
      <c r="G92" s="30"/>
      <c r="H92" s="30">
        <v>115.2</v>
      </c>
      <c r="I92" s="30">
        <v>115.2</v>
      </c>
      <c r="J92" s="30"/>
      <c r="K92" s="30">
        <v>4</v>
      </c>
      <c r="L92" s="97">
        <v>4</v>
      </c>
      <c r="M92" s="30"/>
      <c r="N92" s="47" t="s">
        <v>31</v>
      </c>
      <c r="O92" s="53"/>
      <c r="P92" s="30"/>
      <c r="Q92" s="53"/>
      <c r="R92" s="22"/>
      <c r="S92" s="22"/>
    </row>
    <row r="93" spans="1:19" ht="53.25" customHeight="1">
      <c r="A93" s="32">
        <v>81</v>
      </c>
      <c r="B93" s="30" t="s">
        <v>625</v>
      </c>
      <c r="C93" s="30" t="s">
        <v>13</v>
      </c>
      <c r="D93" s="30" t="s">
        <v>53</v>
      </c>
      <c r="E93" s="30">
        <v>2</v>
      </c>
      <c r="F93" s="30"/>
      <c r="G93" s="30">
        <v>1</v>
      </c>
      <c r="H93" s="30">
        <v>64.6</v>
      </c>
      <c r="I93" s="30"/>
      <c r="J93" s="30">
        <v>64.6</v>
      </c>
      <c r="K93" s="30">
        <v>2</v>
      </c>
      <c r="L93" s="97"/>
      <c r="M93" s="30">
        <v>2</v>
      </c>
      <c r="N93" s="47" t="s">
        <v>31</v>
      </c>
      <c r="O93" s="53"/>
      <c r="P93" s="30"/>
      <c r="Q93" s="53"/>
      <c r="R93" s="22"/>
      <c r="S93" s="22"/>
    </row>
    <row r="94" spans="1:19" s="57" customFormat="1" ht="53.25" customHeight="1">
      <c r="A94" s="32">
        <v>82</v>
      </c>
      <c r="B94" s="30" t="s">
        <v>625</v>
      </c>
      <c r="C94" s="30" t="s">
        <v>13</v>
      </c>
      <c r="D94" s="30">
        <v>16</v>
      </c>
      <c r="E94" s="30">
        <v>2</v>
      </c>
      <c r="F94" s="30">
        <v>1</v>
      </c>
      <c r="G94" s="30">
        <v>1</v>
      </c>
      <c r="H94" s="30">
        <v>115.1</v>
      </c>
      <c r="I94" s="30">
        <v>57.5</v>
      </c>
      <c r="J94" s="30">
        <v>57.5</v>
      </c>
      <c r="K94" s="30">
        <v>3</v>
      </c>
      <c r="L94" s="97">
        <v>1</v>
      </c>
      <c r="M94" s="30">
        <v>2</v>
      </c>
      <c r="N94" s="47" t="s">
        <v>31</v>
      </c>
      <c r="O94" s="61"/>
      <c r="P94" s="62"/>
      <c r="Q94" s="61"/>
      <c r="R94" s="72"/>
      <c r="S94" s="72"/>
    </row>
    <row r="95" spans="1:19" ht="53.25" customHeight="1">
      <c r="A95" s="32">
        <v>83</v>
      </c>
      <c r="B95" s="30" t="s">
        <v>625</v>
      </c>
      <c r="C95" s="62" t="s">
        <v>13</v>
      </c>
      <c r="D95" s="62">
        <v>17</v>
      </c>
      <c r="E95" s="62">
        <v>1</v>
      </c>
      <c r="F95" s="62">
        <v>1</v>
      </c>
      <c r="G95" s="62"/>
      <c r="H95" s="62">
        <v>64.6</v>
      </c>
      <c r="I95" s="62">
        <v>64.6</v>
      </c>
      <c r="J95" s="62"/>
      <c r="K95" s="62">
        <v>2</v>
      </c>
      <c r="L95" s="98">
        <v>2</v>
      </c>
      <c r="M95" s="62"/>
      <c r="N95" s="46" t="s">
        <v>31</v>
      </c>
      <c r="O95" s="53"/>
      <c r="P95" s="30"/>
      <c r="Q95" s="53"/>
      <c r="R95" s="22"/>
      <c r="S95" s="22"/>
    </row>
    <row r="96" spans="1:19" ht="53.25" customHeight="1">
      <c r="A96" s="32">
        <v>84</v>
      </c>
      <c r="B96" s="30" t="s">
        <v>625</v>
      </c>
      <c r="C96" s="30" t="s">
        <v>13</v>
      </c>
      <c r="D96" s="30">
        <v>23</v>
      </c>
      <c r="E96" s="30">
        <v>2</v>
      </c>
      <c r="F96" s="30"/>
      <c r="G96" s="30">
        <v>2</v>
      </c>
      <c r="H96" s="30">
        <v>119.8</v>
      </c>
      <c r="I96" s="30"/>
      <c r="J96" s="30">
        <v>119.8</v>
      </c>
      <c r="K96" s="30">
        <v>4</v>
      </c>
      <c r="L96" s="97"/>
      <c r="M96" s="30">
        <v>4</v>
      </c>
      <c r="N96" s="47" t="s">
        <v>31</v>
      </c>
      <c r="O96" s="53"/>
      <c r="P96" s="30"/>
      <c r="Q96" s="53"/>
      <c r="R96" s="22"/>
      <c r="S96" s="22"/>
    </row>
    <row r="97" spans="1:19" ht="53.25" customHeight="1">
      <c r="A97" s="32">
        <v>85</v>
      </c>
      <c r="B97" s="30" t="s">
        <v>625</v>
      </c>
      <c r="C97" s="30" t="s">
        <v>13</v>
      </c>
      <c r="D97" s="30">
        <v>25</v>
      </c>
      <c r="E97" s="30">
        <v>2</v>
      </c>
      <c r="F97" s="30"/>
      <c r="G97" s="30">
        <v>2</v>
      </c>
      <c r="H97" s="30">
        <v>128.7</v>
      </c>
      <c r="I97" s="30"/>
      <c r="J97" s="30">
        <v>128.7</v>
      </c>
      <c r="K97" s="30">
        <v>6</v>
      </c>
      <c r="L97" s="97"/>
      <c r="M97" s="30">
        <v>6</v>
      </c>
      <c r="N97" s="47" t="s">
        <v>31</v>
      </c>
      <c r="O97" s="53"/>
      <c r="P97" s="30"/>
      <c r="Q97" s="53"/>
      <c r="R97" s="22"/>
      <c r="S97" s="22"/>
    </row>
    <row r="98" spans="1:19" ht="53.25" customHeight="1">
      <c r="A98" s="32">
        <v>86</v>
      </c>
      <c r="B98" s="30" t="s">
        <v>625</v>
      </c>
      <c r="C98" s="30" t="s">
        <v>13</v>
      </c>
      <c r="D98" s="30">
        <v>32</v>
      </c>
      <c r="E98" s="30">
        <v>2</v>
      </c>
      <c r="F98" s="30"/>
      <c r="G98" s="30">
        <v>2</v>
      </c>
      <c r="H98" s="30">
        <v>96.2</v>
      </c>
      <c r="I98" s="30"/>
      <c r="J98" s="30">
        <v>96.2</v>
      </c>
      <c r="K98" s="30">
        <v>2</v>
      </c>
      <c r="L98" s="97"/>
      <c r="M98" s="30">
        <v>2</v>
      </c>
      <c r="N98" s="47" t="s">
        <v>31</v>
      </c>
      <c r="O98" s="53"/>
      <c r="P98" s="30"/>
      <c r="Q98" s="53"/>
      <c r="R98" s="22"/>
      <c r="S98" s="22"/>
    </row>
    <row r="99" spans="1:19" ht="53.25" customHeight="1">
      <c r="A99" s="32">
        <v>87</v>
      </c>
      <c r="B99" s="30" t="s">
        <v>625</v>
      </c>
      <c r="C99" s="30" t="s">
        <v>13</v>
      </c>
      <c r="D99" s="30">
        <v>33</v>
      </c>
      <c r="E99" s="30">
        <v>2</v>
      </c>
      <c r="F99" s="30">
        <v>1</v>
      </c>
      <c r="G99" s="30">
        <v>1</v>
      </c>
      <c r="H99" s="30">
        <v>100</v>
      </c>
      <c r="I99" s="30">
        <v>50</v>
      </c>
      <c r="J99" s="30">
        <v>50</v>
      </c>
      <c r="K99" s="30">
        <v>5</v>
      </c>
      <c r="L99" s="97">
        <v>3</v>
      </c>
      <c r="M99" s="30">
        <v>2</v>
      </c>
      <c r="N99" s="47" t="s">
        <v>31</v>
      </c>
      <c r="O99" s="53"/>
      <c r="P99" s="30"/>
      <c r="Q99" s="53"/>
      <c r="R99" s="22"/>
      <c r="S99" s="22"/>
    </row>
    <row r="100" spans="1:19" s="57" customFormat="1" ht="53.25" customHeight="1">
      <c r="A100" s="32">
        <v>88</v>
      </c>
      <c r="B100" s="30" t="s">
        <v>625</v>
      </c>
      <c r="C100" s="30" t="s">
        <v>13</v>
      </c>
      <c r="D100" s="30">
        <v>34</v>
      </c>
      <c r="E100" s="30">
        <v>2</v>
      </c>
      <c r="F100" s="30">
        <v>2</v>
      </c>
      <c r="G100" s="30"/>
      <c r="H100" s="30">
        <v>125</v>
      </c>
      <c r="I100" s="30">
        <v>125</v>
      </c>
      <c r="J100" s="30"/>
      <c r="K100" s="30">
        <v>5</v>
      </c>
      <c r="L100" s="97">
        <v>4</v>
      </c>
      <c r="M100" s="30">
        <v>1</v>
      </c>
      <c r="N100" s="47" t="s">
        <v>31</v>
      </c>
      <c r="O100" s="61"/>
      <c r="P100" s="62"/>
      <c r="Q100" s="61"/>
      <c r="R100" s="72"/>
      <c r="S100" s="72"/>
    </row>
    <row r="101" spans="1:19" ht="53.25" customHeight="1">
      <c r="A101" s="32">
        <v>89</v>
      </c>
      <c r="B101" s="30" t="s">
        <v>625</v>
      </c>
      <c r="C101" s="62" t="s">
        <v>13</v>
      </c>
      <c r="D101" s="62">
        <v>36</v>
      </c>
      <c r="E101" s="62">
        <v>1</v>
      </c>
      <c r="F101" s="62"/>
      <c r="G101" s="62">
        <v>1</v>
      </c>
      <c r="H101" s="62">
        <v>83.2</v>
      </c>
      <c r="I101" s="62">
        <v>41.7</v>
      </c>
      <c r="J101" s="62">
        <v>41.5</v>
      </c>
      <c r="K101" s="62">
        <v>1</v>
      </c>
      <c r="L101" s="98"/>
      <c r="M101" s="62">
        <v>1</v>
      </c>
      <c r="N101" s="46" t="s">
        <v>31</v>
      </c>
      <c r="O101" s="53"/>
      <c r="P101" s="30"/>
      <c r="Q101" s="53"/>
      <c r="R101" s="22"/>
      <c r="S101" s="22"/>
    </row>
    <row r="102" spans="1:19" ht="53.25" customHeight="1">
      <c r="A102" s="32">
        <v>90</v>
      </c>
      <c r="B102" s="30" t="s">
        <v>625</v>
      </c>
      <c r="C102" s="30" t="s">
        <v>22</v>
      </c>
      <c r="D102" s="30">
        <v>2</v>
      </c>
      <c r="E102" s="30">
        <v>4</v>
      </c>
      <c r="F102" s="30">
        <v>2</v>
      </c>
      <c r="G102" s="30">
        <v>2</v>
      </c>
      <c r="H102" s="30">
        <v>178.2</v>
      </c>
      <c r="I102" s="30">
        <v>96.6</v>
      </c>
      <c r="J102" s="30">
        <v>81.6</v>
      </c>
      <c r="K102" s="30">
        <v>12</v>
      </c>
      <c r="L102" s="97">
        <v>7</v>
      </c>
      <c r="M102" s="30">
        <v>5</v>
      </c>
      <c r="N102" s="47" t="s">
        <v>31</v>
      </c>
      <c r="O102" s="53"/>
      <c r="P102" s="53"/>
      <c r="Q102" s="53"/>
      <c r="R102" s="52"/>
      <c r="S102" s="52"/>
    </row>
    <row r="103" spans="1:19" ht="53.25" customHeight="1">
      <c r="A103" s="32">
        <v>91</v>
      </c>
      <c r="B103" s="30" t="s">
        <v>625</v>
      </c>
      <c r="C103" s="30" t="s">
        <v>27</v>
      </c>
      <c r="D103" s="30">
        <v>10</v>
      </c>
      <c r="E103" s="30">
        <v>2</v>
      </c>
      <c r="F103" s="30">
        <v>1</v>
      </c>
      <c r="G103" s="30">
        <v>1</v>
      </c>
      <c r="H103" s="30">
        <v>150.4</v>
      </c>
      <c r="I103" s="30">
        <v>61.3</v>
      </c>
      <c r="J103" s="30">
        <v>89.1</v>
      </c>
      <c r="K103" s="30">
        <v>6</v>
      </c>
      <c r="L103" s="30">
        <v>1</v>
      </c>
      <c r="M103" s="30">
        <v>5</v>
      </c>
      <c r="N103" s="80" t="s">
        <v>45</v>
      </c>
      <c r="O103" s="53"/>
      <c r="P103" s="53"/>
      <c r="Q103" s="53"/>
      <c r="R103" s="53"/>
      <c r="S103" s="52"/>
    </row>
    <row r="104" spans="1:19" ht="53.25" customHeight="1">
      <c r="A104" s="32">
        <v>92</v>
      </c>
      <c r="B104" s="30" t="s">
        <v>625</v>
      </c>
      <c r="C104" s="30" t="s">
        <v>22</v>
      </c>
      <c r="D104" s="30">
        <v>7</v>
      </c>
      <c r="E104" s="30">
        <v>1</v>
      </c>
      <c r="F104" s="30"/>
      <c r="G104" s="30">
        <v>1</v>
      </c>
      <c r="H104" s="30">
        <v>40.9</v>
      </c>
      <c r="I104" s="30">
        <v>40.9</v>
      </c>
      <c r="J104" s="30"/>
      <c r="K104" s="30"/>
      <c r="L104" s="30"/>
      <c r="M104" s="30">
        <v>5</v>
      </c>
      <c r="N104" s="80" t="s">
        <v>39</v>
      </c>
      <c r="O104" s="53"/>
      <c r="P104" s="53"/>
      <c r="Q104" s="53"/>
      <c r="R104" s="53"/>
      <c r="S104" s="52"/>
    </row>
    <row r="105" spans="1:19" ht="53.25" customHeight="1">
      <c r="A105" s="32">
        <v>93</v>
      </c>
      <c r="B105" s="30" t="s">
        <v>625</v>
      </c>
      <c r="C105" s="30" t="s">
        <v>15</v>
      </c>
      <c r="D105" s="30">
        <v>15</v>
      </c>
      <c r="E105" s="30">
        <v>18</v>
      </c>
      <c r="F105" s="30">
        <v>4</v>
      </c>
      <c r="G105" s="30">
        <v>14</v>
      </c>
      <c r="H105" s="30">
        <v>813</v>
      </c>
      <c r="I105" s="30">
        <v>181</v>
      </c>
      <c r="J105" s="30">
        <v>632</v>
      </c>
      <c r="K105" s="30">
        <v>48</v>
      </c>
      <c r="L105" s="30">
        <v>14</v>
      </c>
      <c r="M105" s="30">
        <v>34</v>
      </c>
      <c r="N105" s="80" t="s">
        <v>44</v>
      </c>
      <c r="O105" s="53"/>
      <c r="P105" s="53"/>
      <c r="Q105" s="53"/>
      <c r="R105" s="53"/>
      <c r="S105" s="52"/>
    </row>
    <row r="106" spans="1:19" ht="53.25" customHeight="1">
      <c r="A106" s="32">
        <v>94</v>
      </c>
      <c r="B106" s="30" t="s">
        <v>625</v>
      </c>
      <c r="C106" s="30" t="s">
        <v>15</v>
      </c>
      <c r="D106" s="30">
        <v>24</v>
      </c>
      <c r="E106" s="30">
        <v>31</v>
      </c>
      <c r="F106" s="30">
        <v>19</v>
      </c>
      <c r="G106" s="30">
        <v>12</v>
      </c>
      <c r="H106" s="30">
        <v>1011</v>
      </c>
      <c r="I106" s="30">
        <v>592</v>
      </c>
      <c r="J106" s="30">
        <v>419</v>
      </c>
      <c r="K106" s="30">
        <v>71</v>
      </c>
      <c r="L106" s="30">
        <v>49</v>
      </c>
      <c r="M106" s="30">
        <v>22</v>
      </c>
      <c r="N106" s="80" t="s">
        <v>55</v>
      </c>
      <c r="O106" s="53"/>
      <c r="P106" s="53"/>
      <c r="Q106" s="53"/>
      <c r="R106" s="53"/>
      <c r="S106" s="52"/>
    </row>
    <row r="107" spans="1:19" ht="53.25" customHeight="1">
      <c r="A107" s="32">
        <v>95</v>
      </c>
      <c r="B107" s="30" t="s">
        <v>625</v>
      </c>
      <c r="C107" s="30" t="s">
        <v>25</v>
      </c>
      <c r="D107" s="30">
        <v>24</v>
      </c>
      <c r="E107" s="30">
        <v>11</v>
      </c>
      <c r="F107" s="30">
        <v>2</v>
      </c>
      <c r="G107" s="30">
        <v>9</v>
      </c>
      <c r="H107" s="30">
        <v>608.95</v>
      </c>
      <c r="I107" s="30">
        <v>104.5</v>
      </c>
      <c r="J107" s="30">
        <v>504.45</v>
      </c>
      <c r="K107" s="30">
        <v>33</v>
      </c>
      <c r="L107" s="30">
        <v>4</v>
      </c>
      <c r="M107" s="30">
        <v>29</v>
      </c>
      <c r="N107" s="80" t="s">
        <v>57</v>
      </c>
      <c r="O107" s="53"/>
      <c r="P107" s="53"/>
      <c r="Q107" s="53"/>
      <c r="R107" s="53"/>
      <c r="S107" s="52"/>
    </row>
    <row r="108" spans="1:19" ht="53.25" customHeight="1">
      <c r="A108" s="32">
        <v>96</v>
      </c>
      <c r="B108" s="30" t="s">
        <v>625</v>
      </c>
      <c r="C108" s="30" t="s">
        <v>15</v>
      </c>
      <c r="D108" s="30">
        <v>21</v>
      </c>
      <c r="E108" s="30">
        <v>13</v>
      </c>
      <c r="F108" s="30">
        <v>8</v>
      </c>
      <c r="G108" s="30">
        <v>5</v>
      </c>
      <c r="H108" s="30">
        <v>644.7</v>
      </c>
      <c r="I108" s="30">
        <v>374.2</v>
      </c>
      <c r="J108" s="30">
        <v>270.5</v>
      </c>
      <c r="K108" s="30">
        <v>37</v>
      </c>
      <c r="L108" s="30">
        <v>20</v>
      </c>
      <c r="M108" s="30">
        <v>17</v>
      </c>
      <c r="N108" s="80" t="s">
        <v>58</v>
      </c>
      <c r="O108" s="53"/>
      <c r="P108" s="53"/>
      <c r="Q108" s="53"/>
      <c r="R108" s="53"/>
      <c r="S108" s="52"/>
    </row>
    <row r="109" spans="1:19" ht="53.25" customHeight="1">
      <c r="A109" s="32">
        <v>97</v>
      </c>
      <c r="B109" s="30" t="s">
        <v>625</v>
      </c>
      <c r="C109" s="30" t="s">
        <v>17</v>
      </c>
      <c r="D109" s="30">
        <v>14</v>
      </c>
      <c r="E109" s="30">
        <v>2</v>
      </c>
      <c r="F109" s="30">
        <v>1</v>
      </c>
      <c r="G109" s="30">
        <v>1</v>
      </c>
      <c r="H109" s="30">
        <f>I109+J109</f>
        <v>186.8</v>
      </c>
      <c r="I109" s="30">
        <v>102.6</v>
      </c>
      <c r="J109" s="30">
        <v>84.2</v>
      </c>
      <c r="K109" s="30">
        <v>18</v>
      </c>
      <c r="L109" s="30">
        <v>11</v>
      </c>
      <c r="M109" s="30">
        <v>7</v>
      </c>
      <c r="N109" s="80" t="s">
        <v>61</v>
      </c>
      <c r="O109" s="53"/>
      <c r="P109" s="53"/>
      <c r="Q109" s="53"/>
      <c r="R109" s="53"/>
      <c r="S109" s="52"/>
    </row>
    <row r="110" spans="1:19" ht="53.25" customHeight="1">
      <c r="A110" s="32">
        <v>98</v>
      </c>
      <c r="B110" s="30" t="s">
        <v>625</v>
      </c>
      <c r="C110" s="30" t="s">
        <v>15</v>
      </c>
      <c r="D110" s="30">
        <v>21</v>
      </c>
      <c r="E110" s="30">
        <v>3</v>
      </c>
      <c r="F110" s="30">
        <v>0</v>
      </c>
      <c r="G110" s="30">
        <v>3</v>
      </c>
      <c r="H110" s="30">
        <v>126.9</v>
      </c>
      <c r="I110" s="30">
        <v>0</v>
      </c>
      <c r="J110" s="30">
        <v>126.9</v>
      </c>
      <c r="K110" s="59">
        <v>3</v>
      </c>
      <c r="L110" s="59">
        <v>0</v>
      </c>
      <c r="M110" s="59">
        <v>3</v>
      </c>
      <c r="N110" s="80" t="s">
        <v>75</v>
      </c>
      <c r="O110" s="53"/>
      <c r="P110" s="53"/>
      <c r="Q110" s="53"/>
      <c r="R110" s="53"/>
      <c r="S110" s="52"/>
    </row>
    <row r="111" spans="1:19" ht="53.25" customHeight="1">
      <c r="A111" s="32">
        <v>99</v>
      </c>
      <c r="B111" s="30" t="s">
        <v>625</v>
      </c>
      <c r="C111" s="30" t="s">
        <v>15</v>
      </c>
      <c r="D111" s="30">
        <v>22</v>
      </c>
      <c r="E111" s="30">
        <v>7</v>
      </c>
      <c r="F111" s="30">
        <v>0</v>
      </c>
      <c r="G111" s="30">
        <v>7</v>
      </c>
      <c r="H111" s="30">
        <v>337.6</v>
      </c>
      <c r="I111" s="30">
        <v>0</v>
      </c>
      <c r="J111" s="30">
        <v>337.6</v>
      </c>
      <c r="K111" s="59">
        <v>12</v>
      </c>
      <c r="L111" s="59">
        <v>0</v>
      </c>
      <c r="M111" s="59">
        <v>12</v>
      </c>
      <c r="N111" s="80" t="s">
        <v>76</v>
      </c>
      <c r="O111" s="53"/>
      <c r="P111" s="53"/>
      <c r="Q111" s="53"/>
      <c r="R111" s="53"/>
      <c r="S111" s="52"/>
    </row>
    <row r="112" spans="1:19" ht="53.25" customHeight="1">
      <c r="A112" s="30"/>
      <c r="B112" s="65" t="s">
        <v>56</v>
      </c>
      <c r="C112" s="53"/>
      <c r="D112" s="30"/>
      <c r="E112" s="31">
        <f aca="true" t="shared" si="0" ref="E112:K112">SUM(E13:E111)</f>
        <v>716</v>
      </c>
      <c r="F112" s="31">
        <f t="shared" si="0"/>
        <v>325</v>
      </c>
      <c r="G112" s="31">
        <f t="shared" si="0"/>
        <v>376</v>
      </c>
      <c r="H112" s="31">
        <f t="shared" si="0"/>
        <v>34855.91</v>
      </c>
      <c r="I112" s="31">
        <f t="shared" si="0"/>
        <v>16179.930000000004</v>
      </c>
      <c r="J112" s="31">
        <f t="shared" si="0"/>
        <v>18438.380000000005</v>
      </c>
      <c r="K112" s="31">
        <f t="shared" si="0"/>
        <v>1805</v>
      </c>
      <c r="L112" s="31">
        <f>SUM(L13:L111)</f>
        <v>935</v>
      </c>
      <c r="M112" s="30">
        <f>SUM(M13:M111)</f>
        <v>880</v>
      </c>
      <c r="N112" s="76"/>
      <c r="O112" s="53"/>
      <c r="P112" s="53"/>
      <c r="Q112" s="53"/>
      <c r="R112" s="53"/>
      <c r="S112" s="52"/>
    </row>
    <row r="113" spans="1:14" s="53" customFormat="1" ht="53.25" customHeight="1">
      <c r="A113" s="30"/>
      <c r="B113" s="384" t="s">
        <v>64</v>
      </c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6"/>
    </row>
    <row r="114" spans="1:17" s="53" customFormat="1" ht="53.25" customHeight="1">
      <c r="A114" s="390" t="s">
        <v>34</v>
      </c>
      <c r="B114" s="387" t="s">
        <v>0</v>
      </c>
      <c r="C114" s="388"/>
      <c r="D114" s="389"/>
      <c r="E114" s="387" t="s">
        <v>8</v>
      </c>
      <c r="F114" s="388"/>
      <c r="G114" s="389"/>
      <c r="H114" s="387" t="s">
        <v>1</v>
      </c>
      <c r="I114" s="388"/>
      <c r="J114" s="389"/>
      <c r="K114" s="387" t="s">
        <v>9</v>
      </c>
      <c r="L114" s="388"/>
      <c r="M114" s="389"/>
      <c r="N114" s="390" t="s">
        <v>2</v>
      </c>
      <c r="O114" s="382" t="s">
        <v>7</v>
      </c>
      <c r="P114" s="392" t="s">
        <v>6</v>
      </c>
      <c r="Q114" s="382" t="s">
        <v>33</v>
      </c>
    </row>
    <row r="115" spans="1:17" s="53" customFormat="1" ht="53.25" customHeight="1">
      <c r="A115" s="391"/>
      <c r="B115" s="5" t="s">
        <v>5</v>
      </c>
      <c r="C115" s="5" t="s">
        <v>4</v>
      </c>
      <c r="D115" s="5" t="s">
        <v>3</v>
      </c>
      <c r="E115" s="24" t="s">
        <v>10</v>
      </c>
      <c r="F115" s="24" t="s">
        <v>12</v>
      </c>
      <c r="G115" s="24" t="s">
        <v>11</v>
      </c>
      <c r="H115" s="24" t="s">
        <v>10</v>
      </c>
      <c r="I115" s="24" t="s">
        <v>12</v>
      </c>
      <c r="J115" s="24" t="s">
        <v>11</v>
      </c>
      <c r="K115" s="24" t="s">
        <v>10</v>
      </c>
      <c r="L115" s="24" t="s">
        <v>12</v>
      </c>
      <c r="M115" s="24" t="s">
        <v>11</v>
      </c>
      <c r="N115" s="391"/>
      <c r="O115" s="383"/>
      <c r="P115" s="393"/>
      <c r="Q115" s="383"/>
    </row>
    <row r="116" spans="1:19" s="60" customFormat="1" ht="53.25" customHeight="1">
      <c r="A116" s="30">
        <v>1</v>
      </c>
      <c r="B116" s="53" t="s">
        <v>38</v>
      </c>
      <c r="C116" s="53" t="s">
        <v>24</v>
      </c>
      <c r="D116" s="30">
        <v>34</v>
      </c>
      <c r="E116" s="53">
        <v>3</v>
      </c>
      <c r="F116" s="53">
        <v>2</v>
      </c>
      <c r="G116" s="53">
        <v>1</v>
      </c>
      <c r="H116" s="53">
        <v>195.2</v>
      </c>
      <c r="I116" s="53">
        <v>116.1</v>
      </c>
      <c r="J116" s="53">
        <v>79.14</v>
      </c>
      <c r="K116" s="53">
        <v>8</v>
      </c>
      <c r="L116" s="66">
        <v>4</v>
      </c>
      <c r="M116" s="53">
        <v>4</v>
      </c>
      <c r="N116" s="47" t="s">
        <v>31</v>
      </c>
      <c r="O116" s="53"/>
      <c r="P116" s="30"/>
      <c r="Q116" s="53"/>
      <c r="R116" s="22"/>
      <c r="S116" s="22"/>
    </row>
    <row r="117" spans="1:19" s="60" customFormat="1" ht="53.25" customHeight="1">
      <c r="A117" s="30">
        <v>2</v>
      </c>
      <c r="B117" s="53" t="s">
        <v>38</v>
      </c>
      <c r="C117" s="53" t="s">
        <v>24</v>
      </c>
      <c r="D117" s="30">
        <v>43</v>
      </c>
      <c r="E117" s="53">
        <v>4</v>
      </c>
      <c r="F117" s="53">
        <v>2</v>
      </c>
      <c r="G117" s="53">
        <v>2</v>
      </c>
      <c r="H117" s="53">
        <v>205</v>
      </c>
      <c r="I117" s="53">
        <v>141.1</v>
      </c>
      <c r="J117" s="53">
        <v>63.9</v>
      </c>
      <c r="K117" s="53">
        <v>14</v>
      </c>
      <c r="L117" s="66">
        <v>12</v>
      </c>
      <c r="M117" s="53">
        <v>2</v>
      </c>
      <c r="N117" s="47" t="s">
        <v>31</v>
      </c>
      <c r="O117" s="53"/>
      <c r="P117" s="30"/>
      <c r="Q117" s="53"/>
      <c r="R117" s="22"/>
      <c r="S117" s="22"/>
    </row>
    <row r="118" spans="1:19" s="57" customFormat="1" ht="53.25" customHeight="1">
      <c r="A118" s="62">
        <v>3</v>
      </c>
      <c r="B118" s="61" t="s">
        <v>38</v>
      </c>
      <c r="C118" s="61" t="s">
        <v>24</v>
      </c>
      <c r="D118" s="62">
        <v>44</v>
      </c>
      <c r="E118" s="61">
        <v>3</v>
      </c>
      <c r="F118" s="61"/>
      <c r="G118" s="61">
        <v>3</v>
      </c>
      <c r="H118" s="61">
        <v>129.7</v>
      </c>
      <c r="I118" s="61"/>
      <c r="J118" s="61">
        <v>129.7</v>
      </c>
      <c r="K118" s="61"/>
      <c r="L118" s="67">
        <v>7</v>
      </c>
      <c r="M118" s="61"/>
      <c r="N118" s="47" t="s">
        <v>31</v>
      </c>
      <c r="O118" s="61"/>
      <c r="P118" s="62"/>
      <c r="Q118" s="61"/>
      <c r="R118" s="72"/>
      <c r="S118" s="72"/>
    </row>
    <row r="119" spans="1:19" s="60" customFormat="1" ht="53.25" customHeight="1">
      <c r="A119" s="30">
        <v>4</v>
      </c>
      <c r="B119" s="53" t="s">
        <v>38</v>
      </c>
      <c r="C119" s="53" t="s">
        <v>24</v>
      </c>
      <c r="D119" s="30">
        <v>46</v>
      </c>
      <c r="E119" s="53">
        <v>4</v>
      </c>
      <c r="F119" s="53">
        <v>1</v>
      </c>
      <c r="G119" s="53">
        <v>3</v>
      </c>
      <c r="H119" s="53">
        <v>179.4</v>
      </c>
      <c r="I119" s="53">
        <v>37.5</v>
      </c>
      <c r="J119" s="53">
        <v>141.9</v>
      </c>
      <c r="K119" s="53">
        <v>8</v>
      </c>
      <c r="L119" s="66">
        <v>1</v>
      </c>
      <c r="M119" s="53">
        <v>7</v>
      </c>
      <c r="N119" s="47" t="s">
        <v>31</v>
      </c>
      <c r="O119" s="53"/>
      <c r="P119" s="30"/>
      <c r="Q119" s="53"/>
      <c r="R119" s="22"/>
      <c r="S119" s="22"/>
    </row>
    <row r="120" spans="1:19" s="64" customFormat="1" ht="53.25" customHeight="1">
      <c r="A120" s="30">
        <v>5</v>
      </c>
      <c r="B120" s="61" t="s">
        <v>38</v>
      </c>
      <c r="C120" s="61" t="s">
        <v>24</v>
      </c>
      <c r="D120" s="62">
        <v>35</v>
      </c>
      <c r="E120" s="61">
        <v>1</v>
      </c>
      <c r="F120" s="61"/>
      <c r="G120" s="61">
        <v>1</v>
      </c>
      <c r="H120" s="61">
        <v>121.3</v>
      </c>
      <c r="I120" s="61"/>
      <c r="J120" s="61">
        <v>121.3</v>
      </c>
      <c r="K120" s="61">
        <v>2</v>
      </c>
      <c r="L120" s="67"/>
      <c r="M120" s="61">
        <v>2</v>
      </c>
      <c r="N120" s="46" t="s">
        <v>31</v>
      </c>
      <c r="O120" s="61"/>
      <c r="P120" s="62"/>
      <c r="Q120" s="61"/>
      <c r="R120" s="68"/>
      <c r="S120" s="68"/>
    </row>
    <row r="121" spans="1:19" s="60" customFormat="1" ht="53.25" customHeight="1">
      <c r="A121" s="62">
        <v>6</v>
      </c>
      <c r="B121" s="53" t="s">
        <v>38</v>
      </c>
      <c r="C121" s="53" t="s">
        <v>19</v>
      </c>
      <c r="D121" s="30">
        <v>10</v>
      </c>
      <c r="E121" s="53">
        <v>3</v>
      </c>
      <c r="F121" s="53">
        <v>1</v>
      </c>
      <c r="G121" s="53">
        <v>2</v>
      </c>
      <c r="H121" s="53">
        <v>253.2</v>
      </c>
      <c r="I121" s="53">
        <v>77.3</v>
      </c>
      <c r="J121" s="53">
        <v>175.9</v>
      </c>
      <c r="K121" s="53">
        <v>21</v>
      </c>
      <c r="L121" s="66">
        <v>13</v>
      </c>
      <c r="M121" s="53">
        <v>8</v>
      </c>
      <c r="N121" s="47" t="s">
        <v>31</v>
      </c>
      <c r="O121" s="53"/>
      <c r="P121" s="30"/>
      <c r="Q121" s="53"/>
      <c r="R121" s="22"/>
      <c r="S121" s="22"/>
    </row>
    <row r="122" spans="1:19" s="64" customFormat="1" ht="53.25" customHeight="1">
      <c r="A122" s="30">
        <v>7</v>
      </c>
      <c r="B122" s="53" t="s">
        <v>38</v>
      </c>
      <c r="C122" s="53" t="s">
        <v>24</v>
      </c>
      <c r="D122" s="30">
        <v>47</v>
      </c>
      <c r="E122" s="53">
        <v>3</v>
      </c>
      <c r="F122" s="53"/>
      <c r="G122" s="53">
        <v>3</v>
      </c>
      <c r="H122" s="53">
        <v>150</v>
      </c>
      <c r="I122" s="53"/>
      <c r="J122" s="53">
        <v>150</v>
      </c>
      <c r="K122" s="53">
        <v>11</v>
      </c>
      <c r="L122" s="66"/>
      <c r="M122" s="53">
        <v>11</v>
      </c>
      <c r="N122" s="47" t="s">
        <v>31</v>
      </c>
      <c r="O122" s="53"/>
      <c r="P122" s="30"/>
      <c r="Q122" s="61"/>
      <c r="R122" s="72"/>
      <c r="S122" s="72"/>
    </row>
    <row r="123" spans="1:19" s="60" customFormat="1" ht="53.25" customHeight="1">
      <c r="A123" s="30">
        <v>8</v>
      </c>
      <c r="B123" s="69" t="s">
        <v>38</v>
      </c>
      <c r="C123" s="69" t="s">
        <v>14</v>
      </c>
      <c r="D123" s="59">
        <v>30</v>
      </c>
      <c r="E123" s="69">
        <v>1</v>
      </c>
      <c r="F123" s="69"/>
      <c r="G123" s="69">
        <v>1</v>
      </c>
      <c r="H123" s="61">
        <v>29</v>
      </c>
      <c r="I123" s="61"/>
      <c r="J123" s="61">
        <v>29</v>
      </c>
      <c r="K123" s="69">
        <v>1</v>
      </c>
      <c r="L123" s="70"/>
      <c r="M123" s="69">
        <v>1</v>
      </c>
      <c r="N123" s="47" t="s">
        <v>31</v>
      </c>
      <c r="O123" s="69"/>
      <c r="P123" s="30"/>
      <c r="Q123" s="53"/>
      <c r="R123" s="22"/>
      <c r="S123" s="22"/>
    </row>
    <row r="124" spans="1:19" s="60" customFormat="1" ht="53.25" customHeight="1">
      <c r="A124" s="62">
        <v>9</v>
      </c>
      <c r="B124" s="69" t="s">
        <v>38</v>
      </c>
      <c r="C124" s="69" t="s">
        <v>19</v>
      </c>
      <c r="D124" s="59">
        <v>2</v>
      </c>
      <c r="E124" s="69">
        <v>3</v>
      </c>
      <c r="F124" s="69">
        <v>2</v>
      </c>
      <c r="G124" s="69">
        <v>1</v>
      </c>
      <c r="H124" s="61">
        <v>150.4</v>
      </c>
      <c r="I124" s="61">
        <v>70.4</v>
      </c>
      <c r="J124" s="61">
        <v>80</v>
      </c>
      <c r="K124" s="69">
        <v>9</v>
      </c>
      <c r="L124" s="70">
        <v>4</v>
      </c>
      <c r="M124" s="69">
        <v>5</v>
      </c>
      <c r="N124" s="46" t="s">
        <v>46</v>
      </c>
      <c r="O124" s="69"/>
      <c r="P124" s="30"/>
      <c r="Q124" s="69"/>
      <c r="R124" s="22"/>
      <c r="S124" s="22"/>
    </row>
    <row r="125" spans="1:19" s="60" customFormat="1" ht="53.25" customHeight="1">
      <c r="A125" s="30">
        <v>10</v>
      </c>
      <c r="B125" s="53" t="s">
        <v>38</v>
      </c>
      <c r="C125" s="53" t="s">
        <v>19</v>
      </c>
      <c r="D125" s="30">
        <v>6</v>
      </c>
      <c r="E125" s="53">
        <v>3</v>
      </c>
      <c r="F125" s="53">
        <v>1</v>
      </c>
      <c r="G125" s="53">
        <v>2</v>
      </c>
      <c r="H125" s="53">
        <v>136.8</v>
      </c>
      <c r="I125" s="53">
        <v>48.8</v>
      </c>
      <c r="J125" s="53">
        <v>88</v>
      </c>
      <c r="K125" s="53">
        <v>8</v>
      </c>
      <c r="L125" s="53">
        <v>3</v>
      </c>
      <c r="M125" s="53">
        <v>5</v>
      </c>
      <c r="N125" s="80" t="s">
        <v>42</v>
      </c>
      <c r="O125" s="53"/>
      <c r="P125" s="53"/>
      <c r="Q125" s="69"/>
      <c r="R125" s="22"/>
      <c r="S125" s="22"/>
    </row>
    <row r="126" spans="1:19" s="60" customFormat="1" ht="53.25" customHeight="1">
      <c r="A126" s="30">
        <v>11</v>
      </c>
      <c r="B126" s="53" t="s">
        <v>38</v>
      </c>
      <c r="C126" s="53" t="s">
        <v>19</v>
      </c>
      <c r="D126" s="30">
        <v>4</v>
      </c>
      <c r="E126" s="53">
        <v>4</v>
      </c>
      <c r="F126" s="53">
        <v>3</v>
      </c>
      <c r="G126" s="53">
        <v>1</v>
      </c>
      <c r="H126" s="53">
        <v>282.65</v>
      </c>
      <c r="I126" s="53">
        <v>213.4</v>
      </c>
      <c r="J126" s="53">
        <v>69.25</v>
      </c>
      <c r="K126" s="53">
        <v>9</v>
      </c>
      <c r="L126" s="66">
        <v>7</v>
      </c>
      <c r="M126" s="53">
        <v>2</v>
      </c>
      <c r="N126" s="47" t="s">
        <v>31</v>
      </c>
      <c r="O126" s="53"/>
      <c r="P126" s="53"/>
      <c r="Q126" s="53"/>
      <c r="R126" s="22"/>
      <c r="S126" s="22"/>
    </row>
    <row r="127" spans="1:19" s="60" customFormat="1" ht="53.25" customHeight="1">
      <c r="A127" s="62">
        <v>12</v>
      </c>
      <c r="B127" s="53" t="s">
        <v>38</v>
      </c>
      <c r="C127" s="53" t="s">
        <v>19</v>
      </c>
      <c r="D127" s="30">
        <v>50</v>
      </c>
      <c r="E127" s="53">
        <v>2</v>
      </c>
      <c r="F127" s="53">
        <v>2</v>
      </c>
      <c r="G127" s="53">
        <v>2</v>
      </c>
      <c r="H127" s="53">
        <v>195.4</v>
      </c>
      <c r="I127" s="53">
        <v>102.5</v>
      </c>
      <c r="J127" s="53">
        <v>92.9</v>
      </c>
      <c r="K127" s="53">
        <v>15</v>
      </c>
      <c r="L127" s="66">
        <v>7</v>
      </c>
      <c r="M127" s="53">
        <v>8</v>
      </c>
      <c r="N127" s="47" t="s">
        <v>31</v>
      </c>
      <c r="O127" s="53"/>
      <c r="P127" s="30"/>
      <c r="Q127" s="53"/>
      <c r="R127" s="52"/>
      <c r="S127" s="52"/>
    </row>
    <row r="128" spans="1:19" s="60" customFormat="1" ht="53.25" customHeight="1">
      <c r="A128" s="30">
        <v>13</v>
      </c>
      <c r="B128" s="53" t="s">
        <v>38</v>
      </c>
      <c r="C128" s="54" t="s">
        <v>28</v>
      </c>
      <c r="D128" s="55">
        <v>6</v>
      </c>
      <c r="E128" s="54">
        <v>3</v>
      </c>
      <c r="F128" s="54">
        <v>3</v>
      </c>
      <c r="G128" s="54">
        <v>3</v>
      </c>
      <c r="H128" s="54">
        <v>210.8</v>
      </c>
      <c r="I128" s="54">
        <v>105.4</v>
      </c>
      <c r="J128" s="54">
        <v>105.4</v>
      </c>
      <c r="K128" s="54">
        <v>8</v>
      </c>
      <c r="L128" s="54">
        <v>4</v>
      </c>
      <c r="M128" s="54">
        <v>4</v>
      </c>
      <c r="N128" s="81" t="s">
        <v>51</v>
      </c>
      <c r="O128" s="54"/>
      <c r="P128" s="54"/>
      <c r="Q128" s="77" t="s">
        <v>54</v>
      </c>
      <c r="R128" s="52"/>
      <c r="S128" s="52"/>
    </row>
    <row r="129" spans="1:19" s="60" customFormat="1" ht="53.25" customHeight="1">
      <c r="A129" s="30">
        <v>14</v>
      </c>
      <c r="B129" s="53" t="s">
        <v>38</v>
      </c>
      <c r="C129" s="44" t="s">
        <v>24</v>
      </c>
      <c r="D129" s="30">
        <v>14</v>
      </c>
      <c r="E129" s="24">
        <v>1</v>
      </c>
      <c r="F129" s="24">
        <v>1</v>
      </c>
      <c r="G129" s="24"/>
      <c r="H129" s="45">
        <v>78.3</v>
      </c>
      <c r="I129" s="45">
        <v>78.3</v>
      </c>
      <c r="J129" s="24"/>
      <c r="K129" s="24">
        <v>2</v>
      </c>
      <c r="L129" s="24">
        <v>2</v>
      </c>
      <c r="M129" s="24"/>
      <c r="N129" s="46" t="s">
        <v>31</v>
      </c>
      <c r="O129" s="5"/>
      <c r="P129" s="5"/>
      <c r="Q129" s="5"/>
      <c r="R129" s="22"/>
      <c r="S129" s="22"/>
    </row>
    <row r="130" spans="1:17" ht="53.25" customHeight="1">
      <c r="A130" s="62">
        <v>15</v>
      </c>
      <c r="B130" s="53" t="s">
        <v>38</v>
      </c>
      <c r="C130" s="61" t="s">
        <v>24</v>
      </c>
      <c r="D130" s="62">
        <v>28</v>
      </c>
      <c r="E130" s="61">
        <v>1</v>
      </c>
      <c r="F130" s="61"/>
      <c r="G130" s="61">
        <v>1</v>
      </c>
      <c r="H130" s="61">
        <v>67.72</v>
      </c>
      <c r="I130" s="61"/>
      <c r="J130" s="61">
        <v>67.72</v>
      </c>
      <c r="K130" s="61">
        <v>2</v>
      </c>
      <c r="L130" s="61">
        <v>2</v>
      </c>
      <c r="M130" s="61"/>
      <c r="N130" s="46" t="s">
        <v>31</v>
      </c>
      <c r="O130" s="61">
        <v>1</v>
      </c>
      <c r="P130" s="62"/>
      <c r="Q130" s="61"/>
    </row>
    <row r="131" spans="1:17" ht="53.25" customHeight="1">
      <c r="A131" s="30">
        <v>16</v>
      </c>
      <c r="B131" s="53" t="s">
        <v>38</v>
      </c>
      <c r="C131" s="69" t="s">
        <v>19</v>
      </c>
      <c r="D131" s="59">
        <v>3</v>
      </c>
      <c r="E131" s="69">
        <v>2</v>
      </c>
      <c r="F131" s="69"/>
      <c r="G131" s="69">
        <v>2</v>
      </c>
      <c r="H131" s="61">
        <v>198.15</v>
      </c>
      <c r="I131" s="61"/>
      <c r="J131" s="61">
        <v>198.15</v>
      </c>
      <c r="K131" s="69">
        <v>3</v>
      </c>
      <c r="L131" s="69"/>
      <c r="M131" s="69">
        <v>3</v>
      </c>
      <c r="N131" s="46" t="s">
        <v>36</v>
      </c>
      <c r="O131" s="69"/>
      <c r="P131" s="30"/>
      <c r="Q131" s="69"/>
    </row>
    <row r="132" spans="1:17" ht="53.25" customHeight="1">
      <c r="A132" s="30">
        <v>17</v>
      </c>
      <c r="B132" s="53" t="s">
        <v>38</v>
      </c>
      <c r="C132" s="53" t="s">
        <v>19</v>
      </c>
      <c r="D132" s="30">
        <v>48</v>
      </c>
      <c r="E132" s="53">
        <v>1</v>
      </c>
      <c r="F132" s="53"/>
      <c r="G132" s="53">
        <v>1</v>
      </c>
      <c r="H132" s="53">
        <v>34.23</v>
      </c>
      <c r="I132" s="53"/>
      <c r="J132" s="53">
        <v>34.23</v>
      </c>
      <c r="K132" s="53">
        <v>1</v>
      </c>
      <c r="L132" s="53"/>
      <c r="M132" s="53">
        <v>1</v>
      </c>
      <c r="N132" s="47" t="s">
        <v>31</v>
      </c>
      <c r="O132" s="78"/>
      <c r="P132" s="79"/>
      <c r="Q132" s="78"/>
    </row>
    <row r="133" spans="1:17" ht="53.25" customHeight="1">
      <c r="A133" s="62">
        <v>18</v>
      </c>
      <c r="B133" s="53" t="s">
        <v>38</v>
      </c>
      <c r="C133" s="53" t="s">
        <v>19</v>
      </c>
      <c r="D133" s="30">
        <v>49</v>
      </c>
      <c r="E133" s="53">
        <v>1</v>
      </c>
      <c r="F133" s="53"/>
      <c r="G133" s="53">
        <v>1</v>
      </c>
      <c r="H133" s="53">
        <v>66.2</v>
      </c>
      <c r="I133" s="53"/>
      <c r="J133" s="53">
        <v>66.2</v>
      </c>
      <c r="K133" s="53">
        <v>1</v>
      </c>
      <c r="L133" s="53"/>
      <c r="M133" s="53">
        <v>1</v>
      </c>
      <c r="N133" s="47" t="s">
        <v>31</v>
      </c>
      <c r="O133" s="78"/>
      <c r="P133" s="79"/>
      <c r="Q133" s="78"/>
    </row>
    <row r="134" spans="1:17" ht="53.25" customHeight="1">
      <c r="A134" s="30">
        <v>19</v>
      </c>
      <c r="B134" s="53" t="s">
        <v>38</v>
      </c>
      <c r="C134" s="53" t="s">
        <v>19</v>
      </c>
      <c r="D134" s="30">
        <v>31</v>
      </c>
      <c r="E134" s="53">
        <v>6</v>
      </c>
      <c r="F134" s="53">
        <v>4</v>
      </c>
      <c r="G134" s="53">
        <v>2</v>
      </c>
      <c r="H134" s="53">
        <v>388</v>
      </c>
      <c r="I134" s="53">
        <v>134</v>
      </c>
      <c r="J134" s="53">
        <v>254</v>
      </c>
      <c r="K134" s="53">
        <v>19</v>
      </c>
      <c r="L134" s="53">
        <v>7</v>
      </c>
      <c r="M134" s="53">
        <v>12</v>
      </c>
      <c r="N134" s="80" t="s">
        <v>40</v>
      </c>
      <c r="O134" s="53"/>
      <c r="P134" s="53"/>
      <c r="Q134" s="53"/>
    </row>
    <row r="135" spans="1:17" ht="53.25" customHeight="1">
      <c r="A135" s="30">
        <v>20</v>
      </c>
      <c r="B135" s="53" t="s">
        <v>38</v>
      </c>
      <c r="C135" s="53" t="s">
        <v>19</v>
      </c>
      <c r="D135" s="30">
        <v>5</v>
      </c>
      <c r="E135" s="53">
        <v>3</v>
      </c>
      <c r="F135" s="53">
        <v>2</v>
      </c>
      <c r="G135" s="53">
        <v>1</v>
      </c>
      <c r="H135" s="53">
        <v>162.8</v>
      </c>
      <c r="I135" s="53">
        <v>49.8</v>
      </c>
      <c r="J135" s="53">
        <v>113</v>
      </c>
      <c r="K135" s="53">
        <v>6</v>
      </c>
      <c r="L135" s="53">
        <v>2</v>
      </c>
      <c r="M135" s="53">
        <v>4</v>
      </c>
      <c r="N135" s="80" t="s">
        <v>43</v>
      </c>
      <c r="O135" s="53"/>
      <c r="P135" s="53"/>
      <c r="Q135" s="53"/>
    </row>
    <row r="136" spans="1:17" ht="53.25" customHeight="1">
      <c r="A136" s="62">
        <v>21</v>
      </c>
      <c r="B136" s="53" t="s">
        <v>38</v>
      </c>
      <c r="C136" s="53" t="s">
        <v>19</v>
      </c>
      <c r="D136" s="30">
        <v>30</v>
      </c>
      <c r="E136" s="53">
        <v>2</v>
      </c>
      <c r="F136" s="53">
        <v>1</v>
      </c>
      <c r="G136" s="53">
        <v>1</v>
      </c>
      <c r="H136" s="53">
        <v>175.4</v>
      </c>
      <c r="I136" s="53">
        <v>103.6</v>
      </c>
      <c r="J136" s="53">
        <v>71.8</v>
      </c>
      <c r="K136" s="53">
        <v>9</v>
      </c>
      <c r="L136" s="53">
        <v>5</v>
      </c>
      <c r="M136" s="53">
        <v>4</v>
      </c>
      <c r="N136" s="80" t="s">
        <v>41</v>
      </c>
      <c r="O136" s="53"/>
      <c r="P136" s="53"/>
      <c r="Q136" s="53"/>
    </row>
  </sheetData>
  <sheetProtection/>
  <mergeCells count="26">
    <mergeCell ref="N1:Q1"/>
    <mergeCell ref="N4:Q4"/>
    <mergeCell ref="N10:N11"/>
    <mergeCell ref="A10:A11"/>
    <mergeCell ref="E10:G10"/>
    <mergeCell ref="H10:J10"/>
    <mergeCell ref="N3:Q3"/>
    <mergeCell ref="N2:Q2"/>
    <mergeCell ref="Q10:Q11"/>
    <mergeCell ref="K10:M10"/>
    <mergeCell ref="A114:A115"/>
    <mergeCell ref="B114:D114"/>
    <mergeCell ref="E114:G114"/>
    <mergeCell ref="H114:J114"/>
    <mergeCell ref="A6:P6"/>
    <mergeCell ref="A7:P7"/>
    <mergeCell ref="A8:P8"/>
    <mergeCell ref="O10:O11"/>
    <mergeCell ref="P10:P11"/>
    <mergeCell ref="B10:D10"/>
    <mergeCell ref="Q114:Q115"/>
    <mergeCell ref="B113:N113"/>
    <mergeCell ref="K114:M114"/>
    <mergeCell ref="N114:N115"/>
    <mergeCell ref="O114:O115"/>
    <mergeCell ref="P114:P115"/>
  </mergeCells>
  <printOptions/>
  <pageMargins left="0.7874015748031497" right="0.55" top="0.4724409448818898" bottom="0.4724409448818898" header="0.5118110236220472" footer="0.5118110236220472"/>
  <pageSetup horizontalDpi="600" verticalDpi="600" orientation="landscape" paperSize="9" scale="68" r:id="rId1"/>
  <rowBreaks count="2" manualBreakCount="2">
    <brk id="112" max="16" man="1"/>
    <brk id="136" max="16" man="1"/>
  </rowBreaks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U92"/>
  <sheetViews>
    <sheetView zoomScalePageLayoutView="0" workbookViewId="0" topLeftCell="A85">
      <selection activeCell="E105" sqref="E105"/>
    </sheetView>
  </sheetViews>
  <sheetFormatPr defaultColWidth="9.140625" defaultRowHeight="12.75"/>
  <cols>
    <col min="1" max="1" width="5.7109375" style="10" customWidth="1"/>
    <col min="2" max="2" width="15.28125" style="10" customWidth="1"/>
    <col min="3" max="3" width="23.140625" style="2" customWidth="1"/>
    <col min="4" max="4" width="10.00390625" style="10" customWidth="1"/>
    <col min="5" max="6" width="9.00390625" style="11" customWidth="1"/>
    <col min="7" max="7" width="13.7109375" style="11" customWidth="1"/>
    <col min="8" max="8" width="11.140625" style="11" customWidth="1"/>
    <col min="9" max="9" width="10.57421875" style="11" customWidth="1"/>
    <col min="10" max="10" width="15.28125" style="11" customWidth="1"/>
    <col min="11" max="12" width="9.57421875" style="11" customWidth="1"/>
    <col min="13" max="13" width="14.7109375" style="11" customWidth="1"/>
    <col min="14" max="14" width="23.57421875" style="12" customWidth="1"/>
    <col min="15" max="15" width="5.57421875" style="13" customWidth="1"/>
    <col min="16" max="16" width="4.28125" style="13" customWidth="1"/>
    <col min="17" max="17" width="17.28125" style="12" customWidth="1"/>
    <col min="18" max="18" width="11.7109375" style="124" customWidth="1"/>
    <col min="19" max="16384" width="9.140625" style="2" customWidth="1"/>
  </cols>
  <sheetData>
    <row r="1" spans="14:17" ht="0.75" customHeight="1">
      <c r="N1" s="483"/>
      <c r="O1" s="483"/>
      <c r="P1" s="483"/>
      <c r="Q1" s="483"/>
    </row>
    <row r="2" spans="14:18" ht="12.75" customHeight="1">
      <c r="N2" s="470" t="s">
        <v>162</v>
      </c>
      <c r="O2" s="470"/>
      <c r="P2" s="470"/>
      <c r="Q2" s="470"/>
      <c r="R2" s="14"/>
    </row>
    <row r="3" spans="1:18" s="1" customFormat="1" ht="15.75">
      <c r="A3" s="8"/>
      <c r="B3" s="8"/>
      <c r="E3" s="9"/>
      <c r="F3" s="9"/>
      <c r="G3" s="9"/>
      <c r="H3" s="9"/>
      <c r="I3" s="9"/>
      <c r="J3" s="9"/>
      <c r="K3" s="9"/>
      <c r="L3" s="14"/>
      <c r="M3" s="14"/>
      <c r="N3" s="470" t="s">
        <v>588</v>
      </c>
      <c r="O3" s="470"/>
      <c r="P3" s="470"/>
      <c r="Q3" s="470"/>
      <c r="R3" s="14"/>
    </row>
    <row r="4" spans="1:18" s="1" customFormat="1" ht="15.75">
      <c r="A4" s="8"/>
      <c r="B4" s="8"/>
      <c r="E4" s="9"/>
      <c r="F4" s="9"/>
      <c r="G4" s="9"/>
      <c r="H4" s="9"/>
      <c r="I4" s="9"/>
      <c r="J4" s="9"/>
      <c r="K4" s="9"/>
      <c r="L4" s="14"/>
      <c r="M4" s="14"/>
      <c r="N4" s="470" t="s">
        <v>788</v>
      </c>
      <c r="O4" s="470"/>
      <c r="P4" s="470"/>
      <c r="Q4" s="470"/>
      <c r="R4" s="14"/>
    </row>
    <row r="5" spans="1:18" s="1" customFormat="1" ht="15.75">
      <c r="A5" s="8"/>
      <c r="B5" s="8"/>
      <c r="E5" s="9"/>
      <c r="F5" s="9"/>
      <c r="G5" s="9"/>
      <c r="H5" s="9"/>
      <c r="I5" s="9"/>
      <c r="J5" s="9"/>
      <c r="K5" s="9"/>
      <c r="L5" s="14"/>
      <c r="M5" s="14"/>
      <c r="N5" s="484" t="s">
        <v>790</v>
      </c>
      <c r="O5" s="484"/>
      <c r="P5" s="484"/>
      <c r="Q5" s="484"/>
      <c r="R5" s="381"/>
    </row>
    <row r="7" spans="1:18" s="10" customFormat="1" ht="17.25" customHeight="1">
      <c r="A7" s="413" t="s">
        <v>107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158"/>
    </row>
    <row r="8" spans="1:18" s="10" customFormat="1" ht="17.25" customHeight="1">
      <c r="A8" s="413" t="s">
        <v>591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158"/>
    </row>
    <row r="9" spans="1:18" s="10" customFormat="1" ht="17.25" customHeight="1">
      <c r="A9" s="413" t="s">
        <v>652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158"/>
    </row>
    <row r="10" spans="1:18" s="10" customFormat="1" ht="17.25" customHeight="1">
      <c r="A10" s="472" t="s">
        <v>697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158"/>
    </row>
    <row r="11" spans="1:18" s="20" customFormat="1" ht="15.75">
      <c r="A11" s="10"/>
      <c r="B11" s="10"/>
      <c r="C11" s="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P11" s="13"/>
      <c r="Q11" s="12"/>
      <c r="R11" s="255"/>
    </row>
    <row r="12" spans="1:18" s="22" customFormat="1" ht="77.25" customHeight="1">
      <c r="A12" s="479" t="s">
        <v>169</v>
      </c>
      <c r="B12" s="476" t="s">
        <v>0</v>
      </c>
      <c r="C12" s="477"/>
      <c r="D12" s="478"/>
      <c r="E12" s="476" t="s">
        <v>8</v>
      </c>
      <c r="F12" s="477"/>
      <c r="G12" s="478"/>
      <c r="H12" s="476" t="s">
        <v>1</v>
      </c>
      <c r="I12" s="477"/>
      <c r="J12" s="478"/>
      <c r="K12" s="476" t="s">
        <v>9</v>
      </c>
      <c r="L12" s="477"/>
      <c r="M12" s="478"/>
      <c r="N12" s="479" t="s">
        <v>2</v>
      </c>
      <c r="O12" s="481" t="s">
        <v>7</v>
      </c>
      <c r="P12" s="481" t="s">
        <v>6</v>
      </c>
      <c r="Q12" s="479" t="s">
        <v>113</v>
      </c>
      <c r="R12" s="25"/>
    </row>
    <row r="13" spans="1:17" s="25" customFormat="1" ht="36" customHeight="1">
      <c r="A13" s="480"/>
      <c r="B13" s="15" t="s">
        <v>5</v>
      </c>
      <c r="C13" s="15" t="s">
        <v>4</v>
      </c>
      <c r="D13" s="15" t="s">
        <v>3</v>
      </c>
      <c r="E13" s="80" t="s">
        <v>10</v>
      </c>
      <c r="F13" s="80" t="s">
        <v>12</v>
      </c>
      <c r="G13" s="80" t="s">
        <v>11</v>
      </c>
      <c r="H13" s="80" t="s">
        <v>10</v>
      </c>
      <c r="I13" s="80" t="s">
        <v>12</v>
      </c>
      <c r="J13" s="80" t="s">
        <v>11</v>
      </c>
      <c r="K13" s="80" t="s">
        <v>10</v>
      </c>
      <c r="L13" s="80" t="s">
        <v>12</v>
      </c>
      <c r="M13" s="80" t="s">
        <v>11</v>
      </c>
      <c r="N13" s="480"/>
      <c r="O13" s="482"/>
      <c r="P13" s="482"/>
      <c r="Q13" s="480"/>
    </row>
    <row r="14" spans="1:17" s="12" customFormat="1" ht="15.75" customHeight="1">
      <c r="A14" s="30">
        <v>1</v>
      </c>
      <c r="B14" s="30">
        <v>2</v>
      </c>
      <c r="C14" s="30">
        <v>3</v>
      </c>
      <c r="D14" s="30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5">
        <v>14</v>
      </c>
      <c r="O14" s="5">
        <v>15</v>
      </c>
      <c r="P14" s="5">
        <v>16</v>
      </c>
      <c r="Q14" s="5">
        <v>17</v>
      </c>
    </row>
    <row r="15" spans="1:17" ht="15.75" customHeight="1">
      <c r="A15" s="122"/>
      <c r="B15" s="122" t="s">
        <v>653</v>
      </c>
      <c r="C15" s="123"/>
      <c r="D15" s="122"/>
      <c r="E15" s="256"/>
      <c r="F15" s="256"/>
      <c r="G15" s="256"/>
      <c r="H15" s="256"/>
      <c r="I15" s="256"/>
      <c r="J15" s="256"/>
      <c r="K15" s="256"/>
      <c r="L15" s="256"/>
      <c r="M15" s="256"/>
      <c r="N15" s="27"/>
      <c r="O15" s="26"/>
      <c r="P15" s="26"/>
      <c r="Q15" s="27"/>
    </row>
    <row r="16" spans="1:17" ht="51">
      <c r="A16" s="37">
        <v>1</v>
      </c>
      <c r="B16" s="37" t="s">
        <v>698</v>
      </c>
      <c r="C16" s="33" t="s">
        <v>654</v>
      </c>
      <c r="D16" s="34">
        <v>7</v>
      </c>
      <c r="E16" s="240">
        <v>1</v>
      </c>
      <c r="F16" s="240">
        <v>1</v>
      </c>
      <c r="G16" s="240"/>
      <c r="H16" s="257">
        <v>58.1</v>
      </c>
      <c r="I16" s="257">
        <v>58.1</v>
      </c>
      <c r="J16" s="240"/>
      <c r="K16" s="240">
        <v>2</v>
      </c>
      <c r="L16" s="240">
        <v>2</v>
      </c>
      <c r="M16" s="240"/>
      <c r="N16" s="80" t="s">
        <v>655</v>
      </c>
      <c r="O16" s="30"/>
      <c r="P16" s="30"/>
      <c r="Q16" s="80" t="s">
        <v>656</v>
      </c>
    </row>
    <row r="17" spans="1:17" ht="51">
      <c r="A17" s="37">
        <v>2</v>
      </c>
      <c r="B17" s="37" t="s">
        <v>698</v>
      </c>
      <c r="C17" s="33" t="s">
        <v>657</v>
      </c>
      <c r="D17" s="34">
        <v>5</v>
      </c>
      <c r="E17" s="240">
        <v>1</v>
      </c>
      <c r="F17" s="240">
        <v>1</v>
      </c>
      <c r="G17" s="240"/>
      <c r="H17" s="240">
        <v>61</v>
      </c>
      <c r="I17" s="240">
        <v>61</v>
      </c>
      <c r="J17" s="240"/>
      <c r="K17" s="240">
        <v>3</v>
      </c>
      <c r="L17" s="240">
        <v>3</v>
      </c>
      <c r="M17" s="240"/>
      <c r="N17" s="80" t="s">
        <v>658</v>
      </c>
      <c r="O17" s="30">
        <v>1</v>
      </c>
      <c r="P17" s="30"/>
      <c r="Q17" s="80" t="s">
        <v>659</v>
      </c>
    </row>
    <row r="18" spans="1:17" ht="38.25">
      <c r="A18" s="37">
        <v>3</v>
      </c>
      <c r="B18" s="37" t="s">
        <v>698</v>
      </c>
      <c r="C18" s="43" t="s">
        <v>13</v>
      </c>
      <c r="D18" s="37">
        <v>21</v>
      </c>
      <c r="E18" s="244">
        <v>2</v>
      </c>
      <c r="F18" s="244">
        <v>2</v>
      </c>
      <c r="G18" s="244"/>
      <c r="H18" s="244">
        <v>149.3</v>
      </c>
      <c r="I18" s="244">
        <v>149.3</v>
      </c>
      <c r="J18" s="244"/>
      <c r="K18" s="244">
        <v>4</v>
      </c>
      <c r="L18" s="244">
        <v>4</v>
      </c>
      <c r="M18" s="244"/>
      <c r="N18" s="210" t="s">
        <v>602</v>
      </c>
      <c r="O18" s="59"/>
      <c r="P18" s="59"/>
      <c r="Q18" s="210"/>
    </row>
    <row r="19" spans="1:17" ht="51">
      <c r="A19" s="37">
        <v>4</v>
      </c>
      <c r="B19" s="37" t="s">
        <v>698</v>
      </c>
      <c r="C19" s="33" t="s">
        <v>13</v>
      </c>
      <c r="D19" s="34">
        <v>6</v>
      </c>
      <c r="E19" s="240">
        <v>1</v>
      </c>
      <c r="F19" s="240">
        <v>1</v>
      </c>
      <c r="G19" s="240"/>
      <c r="H19" s="240">
        <v>53.9</v>
      </c>
      <c r="I19" s="240">
        <v>53.9</v>
      </c>
      <c r="J19" s="240"/>
      <c r="K19" s="240">
        <v>2</v>
      </c>
      <c r="L19" s="240">
        <v>2</v>
      </c>
      <c r="M19" s="240"/>
      <c r="N19" s="80" t="s">
        <v>699</v>
      </c>
      <c r="O19" s="30">
        <v>1</v>
      </c>
      <c r="P19" s="30"/>
      <c r="Q19" s="80" t="s">
        <v>660</v>
      </c>
    </row>
    <row r="20" spans="1:17" ht="51">
      <c r="A20" s="37">
        <v>5</v>
      </c>
      <c r="B20" s="37" t="s">
        <v>698</v>
      </c>
      <c r="C20" s="33" t="s">
        <v>28</v>
      </c>
      <c r="D20" s="34">
        <v>4</v>
      </c>
      <c r="E20" s="240">
        <v>12</v>
      </c>
      <c r="F20" s="240">
        <v>12</v>
      </c>
      <c r="G20" s="240"/>
      <c r="H20" s="240">
        <v>1018</v>
      </c>
      <c r="I20" s="240">
        <v>429.3</v>
      </c>
      <c r="J20" s="240"/>
      <c r="K20" s="240">
        <v>33</v>
      </c>
      <c r="L20" s="240">
        <v>33</v>
      </c>
      <c r="M20" s="240"/>
      <c r="N20" s="80" t="s">
        <v>661</v>
      </c>
      <c r="O20" s="30">
        <v>8</v>
      </c>
      <c r="P20" s="30"/>
      <c r="Q20" s="80" t="s">
        <v>662</v>
      </c>
    </row>
    <row r="21" spans="1:17" ht="51">
      <c r="A21" s="37">
        <v>6</v>
      </c>
      <c r="B21" s="37" t="s">
        <v>698</v>
      </c>
      <c r="C21" s="33" t="s">
        <v>663</v>
      </c>
      <c r="D21" s="34">
        <v>8</v>
      </c>
      <c r="E21" s="240">
        <v>3</v>
      </c>
      <c r="F21" s="240">
        <v>2</v>
      </c>
      <c r="G21" s="240">
        <v>1</v>
      </c>
      <c r="H21" s="240">
        <v>178.5</v>
      </c>
      <c r="I21" s="240">
        <v>108.6</v>
      </c>
      <c r="J21" s="240">
        <v>69.9</v>
      </c>
      <c r="K21" s="240">
        <v>8</v>
      </c>
      <c r="L21" s="240">
        <v>6</v>
      </c>
      <c r="M21" s="240">
        <v>2</v>
      </c>
      <c r="N21" s="80" t="s">
        <v>664</v>
      </c>
      <c r="O21" s="30">
        <v>7</v>
      </c>
      <c r="P21" s="30"/>
      <c r="Q21" s="80" t="s">
        <v>656</v>
      </c>
    </row>
    <row r="22" spans="1:17" ht="51">
      <c r="A22" s="37">
        <v>7</v>
      </c>
      <c r="B22" s="37" t="s">
        <v>698</v>
      </c>
      <c r="C22" s="33" t="s">
        <v>438</v>
      </c>
      <c r="D22" s="34">
        <v>7</v>
      </c>
      <c r="E22" s="240">
        <v>2</v>
      </c>
      <c r="F22" s="240">
        <v>1</v>
      </c>
      <c r="G22" s="240">
        <v>1</v>
      </c>
      <c r="H22" s="240">
        <v>105</v>
      </c>
      <c r="I22" s="261">
        <v>33</v>
      </c>
      <c r="J22" s="261">
        <v>72</v>
      </c>
      <c r="K22" s="240">
        <v>6</v>
      </c>
      <c r="L22" s="240">
        <v>2</v>
      </c>
      <c r="M22" s="240">
        <v>4</v>
      </c>
      <c r="N22" s="80" t="s">
        <v>665</v>
      </c>
      <c r="O22" s="30">
        <v>1</v>
      </c>
      <c r="P22" s="30"/>
      <c r="Q22" s="80" t="s">
        <v>659</v>
      </c>
    </row>
    <row r="23" spans="1:17" ht="51">
      <c r="A23" s="37">
        <v>8</v>
      </c>
      <c r="B23" s="37" t="s">
        <v>698</v>
      </c>
      <c r="C23" s="33" t="s">
        <v>666</v>
      </c>
      <c r="D23" s="34">
        <v>2</v>
      </c>
      <c r="E23" s="240">
        <v>1</v>
      </c>
      <c r="F23" s="240"/>
      <c r="G23" s="240">
        <v>1</v>
      </c>
      <c r="H23" s="257">
        <v>46.3</v>
      </c>
      <c r="I23" s="257"/>
      <c r="J23" s="240">
        <v>46.3</v>
      </c>
      <c r="K23" s="240">
        <v>2</v>
      </c>
      <c r="L23" s="240"/>
      <c r="M23" s="240">
        <v>2</v>
      </c>
      <c r="N23" s="80" t="s">
        <v>667</v>
      </c>
      <c r="O23" s="30">
        <v>1</v>
      </c>
      <c r="P23" s="30"/>
      <c r="Q23" s="80" t="s">
        <v>659</v>
      </c>
    </row>
    <row r="24" spans="1:17" ht="51">
      <c r="A24" s="37">
        <v>9</v>
      </c>
      <c r="B24" s="37" t="s">
        <v>698</v>
      </c>
      <c r="C24" s="43" t="s">
        <v>668</v>
      </c>
      <c r="D24" s="37">
        <v>6</v>
      </c>
      <c r="E24" s="244">
        <v>4</v>
      </c>
      <c r="F24" s="244">
        <v>4</v>
      </c>
      <c r="G24" s="240"/>
      <c r="H24" s="240">
        <v>149.1</v>
      </c>
      <c r="I24" s="240">
        <v>149.1</v>
      </c>
      <c r="J24" s="240"/>
      <c r="K24" s="240">
        <v>12</v>
      </c>
      <c r="L24" s="240">
        <v>12</v>
      </c>
      <c r="M24" s="240"/>
      <c r="N24" s="80" t="s">
        <v>669</v>
      </c>
      <c r="O24" s="30">
        <v>2</v>
      </c>
      <c r="P24" s="30"/>
      <c r="Q24" s="80" t="s">
        <v>670</v>
      </c>
    </row>
    <row r="25" spans="1:17" ht="51">
      <c r="A25" s="37">
        <v>10</v>
      </c>
      <c r="B25" s="37" t="s">
        <v>698</v>
      </c>
      <c r="C25" s="43" t="s">
        <v>668</v>
      </c>
      <c r="D25" s="37">
        <v>7</v>
      </c>
      <c r="E25" s="244">
        <v>6</v>
      </c>
      <c r="F25" s="244">
        <v>6</v>
      </c>
      <c r="G25" s="240"/>
      <c r="H25" s="240">
        <v>254.3</v>
      </c>
      <c r="I25" s="240">
        <v>254.3</v>
      </c>
      <c r="J25" s="240"/>
      <c r="K25" s="240">
        <v>16</v>
      </c>
      <c r="L25" s="240">
        <v>16</v>
      </c>
      <c r="M25" s="240"/>
      <c r="N25" s="80" t="s">
        <v>671</v>
      </c>
      <c r="O25" s="30">
        <v>1</v>
      </c>
      <c r="P25" s="30"/>
      <c r="Q25" s="80" t="s">
        <v>672</v>
      </c>
    </row>
    <row r="26" spans="1:17" ht="51">
      <c r="A26" s="37">
        <v>11</v>
      </c>
      <c r="B26" s="37" t="s">
        <v>698</v>
      </c>
      <c r="C26" s="43" t="s">
        <v>668</v>
      </c>
      <c r="D26" s="37">
        <v>8</v>
      </c>
      <c r="E26" s="244">
        <v>5</v>
      </c>
      <c r="F26" s="244">
        <v>5</v>
      </c>
      <c r="G26" s="240"/>
      <c r="H26" s="240">
        <v>328.7</v>
      </c>
      <c r="I26" s="240">
        <v>328.7</v>
      </c>
      <c r="J26" s="240"/>
      <c r="K26" s="240">
        <v>14</v>
      </c>
      <c r="L26" s="240">
        <v>14</v>
      </c>
      <c r="M26" s="240"/>
      <c r="N26" s="80" t="s">
        <v>673</v>
      </c>
      <c r="O26" s="30"/>
      <c r="P26" s="258"/>
      <c r="Q26" s="80" t="s">
        <v>656</v>
      </c>
    </row>
    <row r="27" spans="1:17" ht="51">
      <c r="A27" s="37">
        <v>12</v>
      </c>
      <c r="B27" s="37" t="s">
        <v>698</v>
      </c>
      <c r="C27" s="33" t="s">
        <v>674</v>
      </c>
      <c r="D27" s="34">
        <v>1</v>
      </c>
      <c r="E27" s="240">
        <v>3</v>
      </c>
      <c r="F27" s="240">
        <v>3</v>
      </c>
      <c r="G27" s="240"/>
      <c r="H27" s="240">
        <v>103.6</v>
      </c>
      <c r="I27" s="240">
        <v>103.6</v>
      </c>
      <c r="J27" s="240"/>
      <c r="K27" s="240">
        <v>13</v>
      </c>
      <c r="L27" s="240">
        <v>13</v>
      </c>
      <c r="M27" s="240"/>
      <c r="N27" s="80" t="s">
        <v>675</v>
      </c>
      <c r="O27" s="30"/>
      <c r="P27" s="30"/>
      <c r="Q27" s="80" t="s">
        <v>656</v>
      </c>
    </row>
    <row r="28" spans="1:17" ht="51">
      <c r="A28" s="37">
        <v>13</v>
      </c>
      <c r="B28" s="37" t="s">
        <v>698</v>
      </c>
      <c r="C28" s="33" t="s">
        <v>674</v>
      </c>
      <c r="D28" s="34">
        <v>2</v>
      </c>
      <c r="E28" s="240">
        <v>2</v>
      </c>
      <c r="F28" s="240">
        <v>2</v>
      </c>
      <c r="G28" s="240"/>
      <c r="H28" s="257">
        <v>105</v>
      </c>
      <c r="I28" s="257">
        <v>105</v>
      </c>
      <c r="J28" s="240"/>
      <c r="K28" s="240">
        <v>6</v>
      </c>
      <c r="L28" s="240">
        <v>6</v>
      </c>
      <c r="M28" s="240"/>
      <c r="N28" s="80" t="s">
        <v>676</v>
      </c>
      <c r="O28" s="30"/>
      <c r="P28" s="30"/>
      <c r="Q28" s="80" t="s">
        <v>656</v>
      </c>
    </row>
    <row r="29" spans="1:17" ht="51">
      <c r="A29" s="37">
        <v>14</v>
      </c>
      <c r="B29" s="37" t="s">
        <v>698</v>
      </c>
      <c r="C29" s="33" t="s">
        <v>674</v>
      </c>
      <c r="D29" s="34">
        <v>3</v>
      </c>
      <c r="E29" s="240">
        <v>2</v>
      </c>
      <c r="F29" s="240">
        <v>2</v>
      </c>
      <c r="G29" s="240"/>
      <c r="H29" s="240">
        <v>108.2</v>
      </c>
      <c r="I29" s="240">
        <v>108.2</v>
      </c>
      <c r="J29" s="240"/>
      <c r="K29" s="240">
        <v>7</v>
      </c>
      <c r="L29" s="240">
        <v>7</v>
      </c>
      <c r="M29" s="240"/>
      <c r="N29" s="80" t="s">
        <v>677</v>
      </c>
      <c r="O29" s="30"/>
      <c r="P29" s="30"/>
      <c r="Q29" s="80" t="s">
        <v>656</v>
      </c>
    </row>
    <row r="30" spans="1:17" ht="51">
      <c r="A30" s="37">
        <v>15</v>
      </c>
      <c r="B30" s="37" t="s">
        <v>698</v>
      </c>
      <c r="C30" s="33" t="s">
        <v>674</v>
      </c>
      <c r="D30" s="34">
        <v>4</v>
      </c>
      <c r="E30" s="240">
        <v>2</v>
      </c>
      <c r="F30" s="240">
        <v>2</v>
      </c>
      <c r="G30" s="240"/>
      <c r="H30" s="240">
        <v>104.7</v>
      </c>
      <c r="I30" s="240">
        <v>104.7</v>
      </c>
      <c r="J30" s="240"/>
      <c r="K30" s="240">
        <v>6</v>
      </c>
      <c r="L30" s="240">
        <v>6</v>
      </c>
      <c r="M30" s="240"/>
      <c r="N30" s="80" t="s">
        <v>678</v>
      </c>
      <c r="O30" s="30"/>
      <c r="P30" s="30"/>
      <c r="Q30" s="80" t="s">
        <v>656</v>
      </c>
    </row>
    <row r="31" spans="1:17" ht="51">
      <c r="A31" s="37">
        <v>16</v>
      </c>
      <c r="B31" s="37" t="s">
        <v>698</v>
      </c>
      <c r="C31" s="33" t="s">
        <v>674</v>
      </c>
      <c r="D31" s="34">
        <v>5</v>
      </c>
      <c r="E31" s="240">
        <v>3</v>
      </c>
      <c r="F31" s="240">
        <v>3</v>
      </c>
      <c r="G31" s="240"/>
      <c r="H31" s="240">
        <v>107.4</v>
      </c>
      <c r="I31" s="240">
        <v>107.4</v>
      </c>
      <c r="J31" s="240"/>
      <c r="K31" s="240">
        <v>5</v>
      </c>
      <c r="L31" s="240">
        <v>5</v>
      </c>
      <c r="M31" s="240"/>
      <c r="N31" s="80" t="s">
        <v>679</v>
      </c>
      <c r="O31" s="30"/>
      <c r="P31" s="30"/>
      <c r="Q31" s="80" t="s">
        <v>656</v>
      </c>
    </row>
    <row r="32" spans="1:17" ht="51">
      <c r="A32" s="37">
        <v>17</v>
      </c>
      <c r="B32" s="37" t="s">
        <v>698</v>
      </c>
      <c r="C32" s="33" t="s">
        <v>674</v>
      </c>
      <c r="D32" s="34">
        <v>6</v>
      </c>
      <c r="E32" s="240">
        <v>2</v>
      </c>
      <c r="F32" s="240">
        <v>2</v>
      </c>
      <c r="G32" s="240"/>
      <c r="H32" s="240">
        <v>101.3</v>
      </c>
      <c r="I32" s="240">
        <v>51</v>
      </c>
      <c r="J32" s="240">
        <v>50.3</v>
      </c>
      <c r="K32" s="240">
        <v>7</v>
      </c>
      <c r="L32" s="240">
        <v>6</v>
      </c>
      <c r="M32" s="240">
        <v>1</v>
      </c>
      <c r="N32" s="80" t="s">
        <v>680</v>
      </c>
      <c r="O32" s="30"/>
      <c r="P32" s="30"/>
      <c r="Q32" s="80" t="s">
        <v>656</v>
      </c>
    </row>
    <row r="33" spans="1:17" ht="51">
      <c r="A33" s="37">
        <v>18</v>
      </c>
      <c r="B33" s="37" t="s">
        <v>698</v>
      </c>
      <c r="C33" s="33" t="s">
        <v>674</v>
      </c>
      <c r="D33" s="34">
        <v>9</v>
      </c>
      <c r="E33" s="240">
        <v>2</v>
      </c>
      <c r="F33" s="240">
        <v>2</v>
      </c>
      <c r="G33" s="240"/>
      <c r="H33" s="240">
        <v>90.7</v>
      </c>
      <c r="I33" s="240">
        <v>90.7</v>
      </c>
      <c r="J33" s="240"/>
      <c r="K33" s="240">
        <v>4</v>
      </c>
      <c r="L33" s="240">
        <v>4</v>
      </c>
      <c r="M33" s="240"/>
      <c r="N33" s="80" t="s">
        <v>681</v>
      </c>
      <c r="O33" s="30"/>
      <c r="P33" s="30"/>
      <c r="Q33" s="80" t="s">
        <v>656</v>
      </c>
    </row>
    <row r="34" spans="1:17" ht="51">
      <c r="A34" s="37">
        <v>19</v>
      </c>
      <c r="B34" s="37" t="s">
        <v>698</v>
      </c>
      <c r="C34" s="33" t="s">
        <v>13</v>
      </c>
      <c r="D34" s="34">
        <v>10</v>
      </c>
      <c r="E34" s="240">
        <v>2</v>
      </c>
      <c r="F34" s="240">
        <v>2</v>
      </c>
      <c r="G34" s="240"/>
      <c r="H34" s="240">
        <v>110.9</v>
      </c>
      <c r="I34" s="240">
        <v>110.9</v>
      </c>
      <c r="J34" s="240"/>
      <c r="K34" s="240">
        <v>6</v>
      </c>
      <c r="L34" s="240">
        <v>6</v>
      </c>
      <c r="M34" s="240"/>
      <c r="N34" s="80" t="s">
        <v>682</v>
      </c>
      <c r="O34" s="30"/>
      <c r="P34" s="30"/>
      <c r="Q34" s="80" t="s">
        <v>656</v>
      </c>
    </row>
    <row r="35" spans="1:18" s="38" customFormat="1" ht="51">
      <c r="A35" s="37">
        <v>20</v>
      </c>
      <c r="B35" s="37" t="s">
        <v>698</v>
      </c>
      <c r="C35" s="43" t="s">
        <v>272</v>
      </c>
      <c r="D35" s="37">
        <v>3</v>
      </c>
      <c r="E35" s="244">
        <v>3</v>
      </c>
      <c r="F35" s="244">
        <v>3</v>
      </c>
      <c r="G35" s="244"/>
      <c r="H35" s="244">
        <v>225.5</v>
      </c>
      <c r="I35" s="244">
        <v>225.5</v>
      </c>
      <c r="J35" s="244"/>
      <c r="K35" s="244">
        <v>6</v>
      </c>
      <c r="L35" s="244">
        <v>6</v>
      </c>
      <c r="M35" s="244"/>
      <c r="N35" s="210" t="s">
        <v>683</v>
      </c>
      <c r="O35" s="59"/>
      <c r="P35" s="59"/>
      <c r="Q35" s="210"/>
      <c r="R35" s="152"/>
    </row>
    <row r="36" spans="1:17" ht="51">
      <c r="A36" s="37">
        <v>21</v>
      </c>
      <c r="B36" s="37" t="s">
        <v>698</v>
      </c>
      <c r="C36" s="33" t="s">
        <v>13</v>
      </c>
      <c r="D36" s="34">
        <v>18</v>
      </c>
      <c r="E36" s="240">
        <v>2</v>
      </c>
      <c r="F36" s="240">
        <v>1</v>
      </c>
      <c r="G36" s="240"/>
      <c r="H36" s="257">
        <v>105.8</v>
      </c>
      <c r="I36" s="257">
        <v>105.8</v>
      </c>
      <c r="J36" s="240"/>
      <c r="K36" s="240">
        <v>4</v>
      </c>
      <c r="L36" s="240">
        <v>4</v>
      </c>
      <c r="M36" s="240"/>
      <c r="N36" s="80" t="s">
        <v>684</v>
      </c>
      <c r="O36" s="30"/>
      <c r="P36" s="30"/>
      <c r="Q36" s="80" t="s">
        <v>656</v>
      </c>
    </row>
    <row r="37" spans="1:21" ht="51">
      <c r="A37" s="37">
        <v>22</v>
      </c>
      <c r="B37" s="37" t="s">
        <v>698</v>
      </c>
      <c r="C37" s="33" t="s">
        <v>13</v>
      </c>
      <c r="D37" s="34">
        <v>8</v>
      </c>
      <c r="E37" s="240">
        <v>2</v>
      </c>
      <c r="F37" s="240">
        <v>2</v>
      </c>
      <c r="G37" s="240"/>
      <c r="H37" s="257">
        <v>93.4</v>
      </c>
      <c r="I37" s="257">
        <v>93.4</v>
      </c>
      <c r="J37" s="240"/>
      <c r="K37" s="240">
        <v>6</v>
      </c>
      <c r="L37" s="240">
        <v>6</v>
      </c>
      <c r="M37" s="240"/>
      <c r="N37" s="80" t="s">
        <v>685</v>
      </c>
      <c r="O37" s="30"/>
      <c r="P37" s="30"/>
      <c r="Q37" s="80" t="s">
        <v>656</v>
      </c>
      <c r="R37" s="255"/>
      <c r="S37" s="20"/>
      <c r="T37" s="20"/>
      <c r="U37" s="20"/>
    </row>
    <row r="38" spans="1:21" s="246" customFormat="1" ht="51">
      <c r="A38" s="37">
        <v>23</v>
      </c>
      <c r="B38" s="37" t="s">
        <v>698</v>
      </c>
      <c r="C38" s="248" t="s">
        <v>654</v>
      </c>
      <c r="D38" s="241">
        <v>3</v>
      </c>
      <c r="E38" s="242">
        <v>1</v>
      </c>
      <c r="F38" s="242">
        <v>1</v>
      </c>
      <c r="G38" s="242"/>
      <c r="H38" s="259">
        <v>59.5</v>
      </c>
      <c r="I38" s="259">
        <v>59.5</v>
      </c>
      <c r="J38" s="242"/>
      <c r="K38" s="242">
        <v>4</v>
      </c>
      <c r="L38" s="242">
        <v>4</v>
      </c>
      <c r="M38" s="242"/>
      <c r="N38" s="128" t="s">
        <v>686</v>
      </c>
      <c r="O38" s="133"/>
      <c r="P38" s="133"/>
      <c r="Q38" s="128" t="s">
        <v>656</v>
      </c>
      <c r="R38" s="260"/>
      <c r="S38" s="247"/>
      <c r="T38" s="247"/>
      <c r="U38" s="247"/>
    </row>
    <row r="39" spans="1:17" ht="51">
      <c r="A39" s="37">
        <v>24</v>
      </c>
      <c r="B39" s="37" t="s">
        <v>698</v>
      </c>
      <c r="C39" s="33" t="s">
        <v>654</v>
      </c>
      <c r="D39" s="34">
        <v>6</v>
      </c>
      <c r="E39" s="240">
        <v>1</v>
      </c>
      <c r="F39" s="240">
        <v>1</v>
      </c>
      <c r="G39" s="240"/>
      <c r="H39" s="257">
        <v>59.7</v>
      </c>
      <c r="I39" s="257">
        <v>59.7</v>
      </c>
      <c r="J39" s="240"/>
      <c r="K39" s="240">
        <v>1</v>
      </c>
      <c r="L39" s="240">
        <v>1</v>
      </c>
      <c r="M39" s="240"/>
      <c r="N39" s="80" t="s">
        <v>687</v>
      </c>
      <c r="O39" s="30"/>
      <c r="P39" s="30"/>
      <c r="Q39" s="80" t="s">
        <v>656</v>
      </c>
    </row>
    <row r="40" spans="1:17" ht="51">
      <c r="A40" s="37">
        <v>25</v>
      </c>
      <c r="B40" s="37" t="s">
        <v>698</v>
      </c>
      <c r="C40" s="33" t="s">
        <v>688</v>
      </c>
      <c r="D40" s="34">
        <v>12</v>
      </c>
      <c r="E40" s="240">
        <v>2</v>
      </c>
      <c r="F40" s="240">
        <v>2</v>
      </c>
      <c r="G40" s="240"/>
      <c r="H40" s="240">
        <v>116.9</v>
      </c>
      <c r="I40" s="240">
        <v>116.9</v>
      </c>
      <c r="J40" s="240"/>
      <c r="K40" s="240">
        <v>7</v>
      </c>
      <c r="L40" s="240">
        <v>7</v>
      </c>
      <c r="M40" s="240"/>
      <c r="N40" s="80" t="s">
        <v>689</v>
      </c>
      <c r="O40" s="30"/>
      <c r="P40" s="30"/>
      <c r="Q40" s="80" t="s">
        <v>656</v>
      </c>
    </row>
    <row r="41" spans="1:17" ht="51">
      <c r="A41" s="37">
        <v>26</v>
      </c>
      <c r="B41" s="37" t="s">
        <v>698</v>
      </c>
      <c r="C41" s="33" t="s">
        <v>688</v>
      </c>
      <c r="D41" s="34">
        <v>3</v>
      </c>
      <c r="E41" s="240">
        <v>2</v>
      </c>
      <c r="F41" s="240">
        <v>2</v>
      </c>
      <c r="G41" s="240"/>
      <c r="H41" s="240">
        <v>121.7</v>
      </c>
      <c r="I41" s="240">
        <v>121.7</v>
      </c>
      <c r="J41" s="240"/>
      <c r="K41" s="240">
        <v>7</v>
      </c>
      <c r="L41" s="240">
        <v>7</v>
      </c>
      <c r="M41" s="240"/>
      <c r="N41" s="80" t="s">
        <v>690</v>
      </c>
      <c r="O41" s="30"/>
      <c r="P41" s="30"/>
      <c r="Q41" s="80" t="s">
        <v>656</v>
      </c>
    </row>
    <row r="42" spans="1:17" ht="51">
      <c r="A42" s="37">
        <v>27</v>
      </c>
      <c r="B42" s="37" t="s">
        <v>698</v>
      </c>
      <c r="C42" s="33" t="s">
        <v>25</v>
      </c>
      <c r="D42" s="34">
        <v>5</v>
      </c>
      <c r="E42" s="240">
        <v>2</v>
      </c>
      <c r="F42" s="240">
        <v>2</v>
      </c>
      <c r="G42" s="240"/>
      <c r="H42" s="240">
        <v>113.9</v>
      </c>
      <c r="I42" s="240">
        <v>113.9</v>
      </c>
      <c r="J42" s="240"/>
      <c r="K42" s="240">
        <v>13</v>
      </c>
      <c r="L42" s="240">
        <v>13</v>
      </c>
      <c r="M42" s="240"/>
      <c r="N42" s="80" t="s">
        <v>691</v>
      </c>
      <c r="O42" s="30"/>
      <c r="P42" s="30"/>
      <c r="Q42" s="80" t="s">
        <v>656</v>
      </c>
    </row>
    <row r="43" spans="1:17" ht="51">
      <c r="A43" s="37">
        <v>28</v>
      </c>
      <c r="B43" s="37" t="s">
        <v>698</v>
      </c>
      <c r="C43" s="33" t="s">
        <v>668</v>
      </c>
      <c r="D43" s="34">
        <v>5</v>
      </c>
      <c r="E43" s="240">
        <v>2</v>
      </c>
      <c r="F43" s="240">
        <v>1</v>
      </c>
      <c r="G43" s="240">
        <v>1</v>
      </c>
      <c r="H43" s="240">
        <v>122.9</v>
      </c>
      <c r="I43" s="240">
        <v>61.4</v>
      </c>
      <c r="J43" s="240">
        <v>61.5</v>
      </c>
      <c r="K43" s="240">
        <v>3</v>
      </c>
      <c r="L43" s="240">
        <v>2</v>
      </c>
      <c r="M43" s="240">
        <v>1</v>
      </c>
      <c r="N43" s="80" t="s">
        <v>692</v>
      </c>
      <c r="O43" s="30"/>
      <c r="P43" s="30"/>
      <c r="Q43" s="80" t="s">
        <v>656</v>
      </c>
    </row>
    <row r="44" spans="1:17" ht="51">
      <c r="A44" s="37">
        <v>29</v>
      </c>
      <c r="B44" s="37" t="s">
        <v>698</v>
      </c>
      <c r="C44" s="33" t="s">
        <v>693</v>
      </c>
      <c r="D44" s="34">
        <v>5</v>
      </c>
      <c r="E44" s="240">
        <v>2</v>
      </c>
      <c r="F44" s="240">
        <v>1</v>
      </c>
      <c r="G44" s="240">
        <v>1</v>
      </c>
      <c r="H44" s="240">
        <v>174.9</v>
      </c>
      <c r="I44" s="240">
        <v>77.8</v>
      </c>
      <c r="J44" s="240">
        <v>97.1</v>
      </c>
      <c r="K44" s="240">
        <v>4</v>
      </c>
      <c r="L44" s="240">
        <v>3</v>
      </c>
      <c r="M44" s="240">
        <v>1</v>
      </c>
      <c r="N44" s="80" t="s">
        <v>694</v>
      </c>
      <c r="O44" s="30"/>
      <c r="P44" s="30"/>
      <c r="Q44" s="80" t="s">
        <v>656</v>
      </c>
    </row>
    <row r="45" spans="1:17" ht="38.25">
      <c r="A45" s="37">
        <v>30</v>
      </c>
      <c r="B45" s="37" t="s">
        <v>698</v>
      </c>
      <c r="C45" s="33" t="s">
        <v>438</v>
      </c>
      <c r="D45" s="34">
        <v>1</v>
      </c>
      <c r="E45" s="240">
        <v>2</v>
      </c>
      <c r="F45" s="240">
        <v>2</v>
      </c>
      <c r="G45" s="240"/>
      <c r="H45" s="240">
        <v>137.9</v>
      </c>
      <c r="I45" s="240">
        <v>137.9</v>
      </c>
      <c r="J45" s="240"/>
      <c r="K45" s="240">
        <v>8</v>
      </c>
      <c r="L45" s="240">
        <v>8</v>
      </c>
      <c r="M45" s="240"/>
      <c r="N45" s="80" t="s">
        <v>602</v>
      </c>
      <c r="O45" s="30"/>
      <c r="P45" s="30"/>
      <c r="Q45" s="80"/>
    </row>
    <row r="46" spans="1:17" ht="38.25">
      <c r="A46" s="37">
        <v>31</v>
      </c>
      <c r="B46" s="37" t="s">
        <v>698</v>
      </c>
      <c r="C46" s="33" t="s">
        <v>438</v>
      </c>
      <c r="D46" s="34">
        <v>2</v>
      </c>
      <c r="E46" s="240">
        <v>3</v>
      </c>
      <c r="F46" s="240">
        <v>3</v>
      </c>
      <c r="G46" s="240"/>
      <c r="H46" s="257">
        <v>93</v>
      </c>
      <c r="I46" s="257">
        <v>93</v>
      </c>
      <c r="J46" s="240"/>
      <c r="K46" s="240">
        <v>3</v>
      </c>
      <c r="L46" s="240">
        <v>3</v>
      </c>
      <c r="M46" s="240"/>
      <c r="N46" s="80" t="s">
        <v>115</v>
      </c>
      <c r="O46" s="30"/>
      <c r="P46" s="30"/>
      <c r="Q46" s="80"/>
    </row>
    <row r="47" spans="1:17" ht="38.25">
      <c r="A47" s="37">
        <v>32</v>
      </c>
      <c r="B47" s="37" t="s">
        <v>698</v>
      </c>
      <c r="C47" s="33" t="s">
        <v>438</v>
      </c>
      <c r="D47" s="34">
        <v>3</v>
      </c>
      <c r="E47" s="240">
        <v>3</v>
      </c>
      <c r="F47" s="240">
        <v>3</v>
      </c>
      <c r="G47" s="240"/>
      <c r="H47" s="240">
        <v>101.7</v>
      </c>
      <c r="I47" s="240">
        <v>101.7</v>
      </c>
      <c r="J47" s="240"/>
      <c r="K47" s="240">
        <v>9</v>
      </c>
      <c r="L47" s="240">
        <v>9</v>
      </c>
      <c r="M47" s="240"/>
      <c r="N47" s="80" t="s">
        <v>115</v>
      </c>
      <c r="O47" s="30"/>
      <c r="P47" s="30"/>
      <c r="Q47" s="80"/>
    </row>
    <row r="48" spans="1:17" ht="38.25">
      <c r="A48" s="37">
        <v>33</v>
      </c>
      <c r="B48" s="37" t="s">
        <v>698</v>
      </c>
      <c r="C48" s="33" t="s">
        <v>438</v>
      </c>
      <c r="D48" s="34">
        <v>4</v>
      </c>
      <c r="E48" s="240">
        <v>3</v>
      </c>
      <c r="F48" s="240">
        <v>3</v>
      </c>
      <c r="G48" s="240"/>
      <c r="H48" s="240">
        <v>100.7</v>
      </c>
      <c r="I48" s="240">
        <v>100.7</v>
      </c>
      <c r="J48" s="240"/>
      <c r="K48" s="240">
        <v>4</v>
      </c>
      <c r="L48" s="240">
        <v>4</v>
      </c>
      <c r="M48" s="240"/>
      <c r="N48" s="80" t="s">
        <v>115</v>
      </c>
      <c r="O48" s="30"/>
      <c r="P48" s="30"/>
      <c r="Q48" s="80"/>
    </row>
    <row r="49" spans="1:17" ht="38.25">
      <c r="A49" s="37">
        <v>34</v>
      </c>
      <c r="B49" s="37" t="s">
        <v>698</v>
      </c>
      <c r="C49" s="33" t="s">
        <v>438</v>
      </c>
      <c r="D49" s="34">
        <v>5</v>
      </c>
      <c r="E49" s="240">
        <v>3</v>
      </c>
      <c r="F49" s="240">
        <v>3</v>
      </c>
      <c r="G49" s="240"/>
      <c r="H49" s="240">
        <v>98.9</v>
      </c>
      <c r="I49" s="240">
        <v>98.9</v>
      </c>
      <c r="J49" s="240"/>
      <c r="K49" s="240">
        <v>6</v>
      </c>
      <c r="L49" s="240">
        <v>6</v>
      </c>
      <c r="M49" s="240"/>
      <c r="N49" s="80" t="s">
        <v>115</v>
      </c>
      <c r="O49" s="30"/>
      <c r="P49" s="30"/>
      <c r="Q49" s="80"/>
    </row>
    <row r="50" spans="1:17" ht="38.25">
      <c r="A50" s="37">
        <v>35</v>
      </c>
      <c r="B50" s="37" t="s">
        <v>698</v>
      </c>
      <c r="C50" s="33" t="s">
        <v>438</v>
      </c>
      <c r="D50" s="34">
        <v>6</v>
      </c>
      <c r="E50" s="240">
        <v>3</v>
      </c>
      <c r="F50" s="240">
        <v>3</v>
      </c>
      <c r="G50" s="240"/>
      <c r="H50" s="240">
        <v>104.2</v>
      </c>
      <c r="I50" s="240">
        <v>104.2</v>
      </c>
      <c r="J50" s="240"/>
      <c r="K50" s="240">
        <v>3</v>
      </c>
      <c r="L50" s="240">
        <v>3</v>
      </c>
      <c r="M50" s="240"/>
      <c r="N50" s="80" t="s">
        <v>115</v>
      </c>
      <c r="O50" s="30">
        <v>1</v>
      </c>
      <c r="P50" s="30"/>
      <c r="Q50" s="80"/>
    </row>
    <row r="51" spans="1:17" ht="38.25">
      <c r="A51" s="37">
        <v>36</v>
      </c>
      <c r="B51" s="37" t="s">
        <v>698</v>
      </c>
      <c r="C51" s="33" t="s">
        <v>438</v>
      </c>
      <c r="D51" s="34">
        <v>8</v>
      </c>
      <c r="E51" s="240">
        <v>3</v>
      </c>
      <c r="F51" s="240">
        <v>3</v>
      </c>
      <c r="G51" s="240"/>
      <c r="H51" s="240">
        <v>104.9</v>
      </c>
      <c r="I51" s="240">
        <v>104.9</v>
      </c>
      <c r="J51" s="240"/>
      <c r="K51" s="240">
        <v>7</v>
      </c>
      <c r="L51" s="240">
        <v>7</v>
      </c>
      <c r="M51" s="240"/>
      <c r="N51" s="80" t="s">
        <v>115</v>
      </c>
      <c r="O51" s="30"/>
      <c r="P51" s="30"/>
      <c r="Q51" s="80"/>
    </row>
    <row r="52" spans="1:17" ht="38.25">
      <c r="A52" s="37">
        <v>37</v>
      </c>
      <c r="B52" s="37" t="s">
        <v>698</v>
      </c>
      <c r="C52" s="33" t="s">
        <v>438</v>
      </c>
      <c r="D52" s="34">
        <v>9</v>
      </c>
      <c r="E52" s="240">
        <v>3</v>
      </c>
      <c r="F52" s="240">
        <v>3</v>
      </c>
      <c r="G52" s="240"/>
      <c r="H52" s="240">
        <v>100.1</v>
      </c>
      <c r="I52" s="240">
        <v>100.1</v>
      </c>
      <c r="J52" s="240"/>
      <c r="K52" s="240">
        <v>4</v>
      </c>
      <c r="L52" s="240">
        <v>4</v>
      </c>
      <c r="M52" s="240"/>
      <c r="N52" s="80" t="s">
        <v>115</v>
      </c>
      <c r="O52" s="30">
        <v>1</v>
      </c>
      <c r="P52" s="30"/>
      <c r="Q52" s="80"/>
    </row>
    <row r="53" spans="1:17" ht="38.25">
      <c r="A53" s="37">
        <v>38</v>
      </c>
      <c r="B53" s="37" t="s">
        <v>698</v>
      </c>
      <c r="C53" s="33" t="s">
        <v>438</v>
      </c>
      <c r="D53" s="34">
        <v>12</v>
      </c>
      <c r="E53" s="240">
        <v>2</v>
      </c>
      <c r="F53" s="240">
        <v>2</v>
      </c>
      <c r="G53" s="240"/>
      <c r="H53" s="240">
        <v>72.1</v>
      </c>
      <c r="I53" s="240">
        <v>72.1</v>
      </c>
      <c r="J53" s="240"/>
      <c r="K53" s="240">
        <v>8</v>
      </c>
      <c r="L53" s="240">
        <v>8</v>
      </c>
      <c r="M53" s="240"/>
      <c r="N53" s="80" t="s">
        <v>115</v>
      </c>
      <c r="O53" s="30">
        <v>1</v>
      </c>
      <c r="P53" s="30"/>
      <c r="Q53" s="80" t="s">
        <v>695</v>
      </c>
    </row>
    <row r="54" spans="1:17" ht="38.25">
      <c r="A54" s="37">
        <v>39</v>
      </c>
      <c r="B54" s="37" t="s">
        <v>698</v>
      </c>
      <c r="C54" s="33" t="s">
        <v>438</v>
      </c>
      <c r="D54" s="34">
        <v>13</v>
      </c>
      <c r="E54" s="240">
        <v>3</v>
      </c>
      <c r="F54" s="240">
        <v>3</v>
      </c>
      <c r="G54" s="240"/>
      <c r="H54" s="257">
        <v>104</v>
      </c>
      <c r="I54" s="257">
        <v>104</v>
      </c>
      <c r="J54" s="240"/>
      <c r="K54" s="240">
        <v>3</v>
      </c>
      <c r="L54" s="240">
        <v>3</v>
      </c>
      <c r="M54" s="240"/>
      <c r="N54" s="80" t="s">
        <v>115</v>
      </c>
      <c r="O54" s="30"/>
      <c r="P54" s="30"/>
      <c r="Q54" s="80"/>
    </row>
    <row r="55" spans="1:17" ht="38.25">
      <c r="A55" s="37">
        <v>40</v>
      </c>
      <c r="B55" s="37" t="s">
        <v>698</v>
      </c>
      <c r="C55" s="33" t="s">
        <v>272</v>
      </c>
      <c r="D55" s="34">
        <v>2</v>
      </c>
      <c r="E55" s="240">
        <v>2</v>
      </c>
      <c r="F55" s="240">
        <v>2</v>
      </c>
      <c r="G55" s="240"/>
      <c r="H55" s="240">
        <v>118.3</v>
      </c>
      <c r="I55" s="240">
        <v>118.3</v>
      </c>
      <c r="J55" s="240"/>
      <c r="K55" s="240">
        <v>3</v>
      </c>
      <c r="L55" s="240">
        <v>3</v>
      </c>
      <c r="M55" s="240"/>
      <c r="N55" s="80" t="s">
        <v>115</v>
      </c>
      <c r="O55" s="30"/>
      <c r="P55" s="30"/>
      <c r="Q55" s="80"/>
    </row>
    <row r="56" spans="1:17" ht="38.25">
      <c r="A56" s="37">
        <v>41</v>
      </c>
      <c r="B56" s="37" t="s">
        <v>698</v>
      </c>
      <c r="C56" s="33" t="s">
        <v>130</v>
      </c>
      <c r="D56" s="34">
        <v>2</v>
      </c>
      <c r="E56" s="240">
        <v>2</v>
      </c>
      <c r="F56" s="240">
        <v>1</v>
      </c>
      <c r="G56" s="240">
        <v>1</v>
      </c>
      <c r="H56" s="240">
        <v>124.6</v>
      </c>
      <c r="I56" s="240">
        <v>60.1</v>
      </c>
      <c r="J56" s="240">
        <v>64.5</v>
      </c>
      <c r="K56" s="240">
        <v>9</v>
      </c>
      <c r="L56" s="240">
        <v>3</v>
      </c>
      <c r="M56" s="240">
        <v>6</v>
      </c>
      <c r="N56" s="80" t="s">
        <v>115</v>
      </c>
      <c r="O56" s="30"/>
      <c r="P56" s="30"/>
      <c r="Q56" s="80"/>
    </row>
    <row r="57" spans="1:17" ht="38.25">
      <c r="A57" s="37">
        <v>42</v>
      </c>
      <c r="B57" s="37" t="s">
        <v>698</v>
      </c>
      <c r="C57" s="33" t="s">
        <v>130</v>
      </c>
      <c r="D57" s="34">
        <v>6</v>
      </c>
      <c r="E57" s="240">
        <v>1</v>
      </c>
      <c r="F57" s="240"/>
      <c r="G57" s="240">
        <v>1</v>
      </c>
      <c r="H57" s="240">
        <v>110.7</v>
      </c>
      <c r="I57" s="240"/>
      <c r="J57" s="240">
        <v>110.7</v>
      </c>
      <c r="K57" s="240">
        <v>4</v>
      </c>
      <c r="L57" s="240"/>
      <c r="M57" s="240">
        <v>4</v>
      </c>
      <c r="N57" s="80" t="s">
        <v>115</v>
      </c>
      <c r="O57" s="30"/>
      <c r="P57" s="30"/>
      <c r="Q57" s="80"/>
    </row>
    <row r="58" spans="1:17" ht="38.25">
      <c r="A58" s="37">
        <v>43</v>
      </c>
      <c r="B58" s="37" t="s">
        <v>698</v>
      </c>
      <c r="C58" s="33" t="s">
        <v>130</v>
      </c>
      <c r="D58" s="34">
        <v>7</v>
      </c>
      <c r="E58" s="240">
        <v>2</v>
      </c>
      <c r="F58" s="240"/>
      <c r="G58" s="240">
        <v>2</v>
      </c>
      <c r="H58" s="240">
        <v>124.4</v>
      </c>
      <c r="I58" s="240"/>
      <c r="J58" s="240">
        <v>124.4</v>
      </c>
      <c r="K58" s="240">
        <v>4</v>
      </c>
      <c r="L58" s="240"/>
      <c r="M58" s="240">
        <v>4</v>
      </c>
      <c r="N58" s="80" t="s">
        <v>115</v>
      </c>
      <c r="O58" s="30"/>
      <c r="P58" s="30"/>
      <c r="Q58" s="80"/>
    </row>
    <row r="59" spans="1:17" ht="38.25">
      <c r="A59" s="37">
        <v>44</v>
      </c>
      <c r="B59" s="37" t="s">
        <v>698</v>
      </c>
      <c r="C59" s="33" t="s">
        <v>114</v>
      </c>
      <c r="D59" s="34">
        <v>2</v>
      </c>
      <c r="E59" s="240">
        <v>2</v>
      </c>
      <c r="F59" s="240">
        <v>2</v>
      </c>
      <c r="G59" s="240"/>
      <c r="H59" s="257">
        <v>126</v>
      </c>
      <c r="I59" s="257">
        <v>126</v>
      </c>
      <c r="J59" s="240"/>
      <c r="K59" s="240">
        <v>0</v>
      </c>
      <c r="L59" s="240">
        <v>0</v>
      </c>
      <c r="M59" s="240"/>
      <c r="N59" s="80" t="s">
        <v>115</v>
      </c>
      <c r="O59" s="30"/>
      <c r="P59" s="30"/>
      <c r="Q59" s="80"/>
    </row>
    <row r="60" spans="1:17" ht="38.25">
      <c r="A60" s="37">
        <v>45</v>
      </c>
      <c r="B60" s="37" t="s">
        <v>698</v>
      </c>
      <c r="C60" s="33" t="s">
        <v>114</v>
      </c>
      <c r="D60" s="34">
        <v>14</v>
      </c>
      <c r="E60" s="240">
        <v>2</v>
      </c>
      <c r="F60" s="240">
        <v>1</v>
      </c>
      <c r="G60" s="240">
        <v>1</v>
      </c>
      <c r="H60" s="240">
        <v>111.8</v>
      </c>
      <c r="I60" s="240">
        <v>55.9</v>
      </c>
      <c r="J60" s="240">
        <v>55.9</v>
      </c>
      <c r="K60" s="240">
        <v>8</v>
      </c>
      <c r="L60" s="240">
        <v>4</v>
      </c>
      <c r="M60" s="240">
        <v>4</v>
      </c>
      <c r="N60" s="80" t="s">
        <v>115</v>
      </c>
      <c r="O60" s="30"/>
      <c r="P60" s="30"/>
      <c r="Q60" s="80"/>
    </row>
    <row r="61" spans="1:17" ht="38.25">
      <c r="A61" s="37">
        <v>46</v>
      </c>
      <c r="B61" s="37" t="s">
        <v>698</v>
      </c>
      <c r="C61" s="33" t="s">
        <v>114</v>
      </c>
      <c r="D61" s="34">
        <v>15</v>
      </c>
      <c r="E61" s="240">
        <v>2</v>
      </c>
      <c r="F61" s="240">
        <v>2</v>
      </c>
      <c r="G61" s="240"/>
      <c r="H61" s="257">
        <v>111</v>
      </c>
      <c r="I61" s="257">
        <v>111</v>
      </c>
      <c r="J61" s="240"/>
      <c r="K61" s="240">
        <v>7</v>
      </c>
      <c r="L61" s="240">
        <v>7</v>
      </c>
      <c r="M61" s="240"/>
      <c r="N61" s="80" t="s">
        <v>115</v>
      </c>
      <c r="O61" s="30"/>
      <c r="P61" s="30"/>
      <c r="Q61" s="80"/>
    </row>
    <row r="62" spans="1:17" ht="38.25">
      <c r="A62" s="37">
        <v>47</v>
      </c>
      <c r="B62" s="37" t="s">
        <v>698</v>
      </c>
      <c r="C62" s="33" t="s">
        <v>114</v>
      </c>
      <c r="D62" s="34">
        <v>16</v>
      </c>
      <c r="E62" s="240">
        <v>2</v>
      </c>
      <c r="F62" s="240">
        <v>2</v>
      </c>
      <c r="G62" s="240"/>
      <c r="H62" s="240">
        <v>111.2</v>
      </c>
      <c r="I62" s="240">
        <v>111.2</v>
      </c>
      <c r="J62" s="240"/>
      <c r="K62" s="240">
        <v>6</v>
      </c>
      <c r="L62" s="240">
        <v>6</v>
      </c>
      <c r="M62" s="240"/>
      <c r="N62" s="80" t="s">
        <v>115</v>
      </c>
      <c r="O62" s="30"/>
      <c r="P62" s="30"/>
      <c r="Q62" s="80"/>
    </row>
    <row r="63" spans="1:17" ht="38.25">
      <c r="A63" s="37">
        <v>48</v>
      </c>
      <c r="B63" s="37" t="s">
        <v>698</v>
      </c>
      <c r="C63" s="33" t="s">
        <v>114</v>
      </c>
      <c r="D63" s="34">
        <v>17</v>
      </c>
      <c r="E63" s="240">
        <v>2</v>
      </c>
      <c r="F63" s="240">
        <v>1</v>
      </c>
      <c r="G63" s="240">
        <v>1</v>
      </c>
      <c r="H63" s="240">
        <v>111.2</v>
      </c>
      <c r="I63" s="240">
        <v>55.6</v>
      </c>
      <c r="J63" s="240">
        <v>55.6</v>
      </c>
      <c r="K63" s="240">
        <v>9</v>
      </c>
      <c r="L63" s="240">
        <v>5</v>
      </c>
      <c r="M63" s="240">
        <v>4</v>
      </c>
      <c r="N63" s="80" t="s">
        <v>115</v>
      </c>
      <c r="O63" s="30"/>
      <c r="P63" s="30"/>
      <c r="Q63" s="80"/>
    </row>
    <row r="64" spans="1:17" ht="38.25">
      <c r="A64" s="37">
        <v>49</v>
      </c>
      <c r="B64" s="37" t="s">
        <v>698</v>
      </c>
      <c r="C64" s="33" t="s">
        <v>114</v>
      </c>
      <c r="D64" s="34">
        <v>18</v>
      </c>
      <c r="E64" s="240">
        <v>2</v>
      </c>
      <c r="F64" s="240">
        <v>2</v>
      </c>
      <c r="G64" s="240"/>
      <c r="H64" s="240">
        <v>111.3</v>
      </c>
      <c r="I64" s="240">
        <v>111.3</v>
      </c>
      <c r="J64" s="240"/>
      <c r="K64" s="240">
        <v>9</v>
      </c>
      <c r="L64" s="240">
        <v>9</v>
      </c>
      <c r="M64" s="240"/>
      <c r="N64" s="80" t="s">
        <v>115</v>
      </c>
      <c r="O64" s="30"/>
      <c r="P64" s="30"/>
      <c r="Q64" s="80"/>
    </row>
    <row r="65" spans="1:17" ht="38.25">
      <c r="A65" s="37">
        <v>50</v>
      </c>
      <c r="B65" s="37" t="s">
        <v>698</v>
      </c>
      <c r="C65" s="33" t="s">
        <v>114</v>
      </c>
      <c r="D65" s="34">
        <v>19</v>
      </c>
      <c r="E65" s="240">
        <v>2</v>
      </c>
      <c r="F65" s="240">
        <v>1</v>
      </c>
      <c r="G65" s="240">
        <v>1</v>
      </c>
      <c r="H65" s="240">
        <v>111.8</v>
      </c>
      <c r="I65" s="257">
        <v>56</v>
      </c>
      <c r="J65" s="240">
        <v>55.8</v>
      </c>
      <c r="K65" s="240">
        <v>5</v>
      </c>
      <c r="L65" s="240">
        <v>3</v>
      </c>
      <c r="M65" s="240">
        <v>2</v>
      </c>
      <c r="N65" s="80" t="s">
        <v>115</v>
      </c>
      <c r="O65" s="30"/>
      <c r="P65" s="30"/>
      <c r="Q65" s="80"/>
    </row>
    <row r="66" spans="1:17" ht="38.25">
      <c r="A66" s="37">
        <v>51</v>
      </c>
      <c r="B66" s="37" t="s">
        <v>698</v>
      </c>
      <c r="C66" s="33" t="s">
        <v>114</v>
      </c>
      <c r="D66" s="34">
        <v>20</v>
      </c>
      <c r="E66" s="240">
        <v>2</v>
      </c>
      <c r="F66" s="240">
        <v>1</v>
      </c>
      <c r="G66" s="240">
        <v>1</v>
      </c>
      <c r="H66" s="240">
        <v>127.7</v>
      </c>
      <c r="I66" s="240">
        <v>54.9</v>
      </c>
      <c r="J66" s="240">
        <v>72.8</v>
      </c>
      <c r="K66" s="240">
        <v>2</v>
      </c>
      <c r="L66" s="240">
        <v>1</v>
      </c>
      <c r="M66" s="240">
        <v>1</v>
      </c>
      <c r="N66" s="80" t="s">
        <v>115</v>
      </c>
      <c r="O66" s="30"/>
      <c r="P66" s="30"/>
      <c r="Q66" s="80"/>
    </row>
    <row r="67" spans="1:17" ht="38.25">
      <c r="A67" s="37">
        <v>52</v>
      </c>
      <c r="B67" s="37" t="s">
        <v>698</v>
      </c>
      <c r="C67" s="33" t="s">
        <v>114</v>
      </c>
      <c r="D67" s="34">
        <v>21</v>
      </c>
      <c r="E67" s="240">
        <v>2</v>
      </c>
      <c r="F67" s="240">
        <v>1</v>
      </c>
      <c r="G67" s="240">
        <v>1</v>
      </c>
      <c r="H67" s="240">
        <v>110.4</v>
      </c>
      <c r="I67" s="240">
        <v>55.9</v>
      </c>
      <c r="J67" s="240">
        <v>54.5</v>
      </c>
      <c r="K67" s="240">
        <v>4</v>
      </c>
      <c r="L67" s="240">
        <v>3</v>
      </c>
      <c r="M67" s="240">
        <v>1</v>
      </c>
      <c r="N67" s="80" t="s">
        <v>115</v>
      </c>
      <c r="O67" s="30"/>
      <c r="P67" s="30"/>
      <c r="Q67" s="80"/>
    </row>
    <row r="68" spans="1:17" ht="38.25">
      <c r="A68" s="37">
        <v>53</v>
      </c>
      <c r="B68" s="37" t="s">
        <v>698</v>
      </c>
      <c r="C68" s="33" t="s">
        <v>114</v>
      </c>
      <c r="D68" s="34">
        <v>22</v>
      </c>
      <c r="E68" s="240">
        <v>2</v>
      </c>
      <c r="F68" s="240"/>
      <c r="G68" s="240">
        <v>2</v>
      </c>
      <c r="H68" s="240">
        <v>110.1</v>
      </c>
      <c r="J68" s="240">
        <v>110.1</v>
      </c>
      <c r="K68" s="240">
        <v>8</v>
      </c>
      <c r="L68" s="240"/>
      <c r="M68" s="240">
        <v>8</v>
      </c>
      <c r="N68" s="80" t="s">
        <v>115</v>
      </c>
      <c r="O68" s="30"/>
      <c r="P68" s="30"/>
      <c r="Q68" s="80"/>
    </row>
    <row r="69" spans="1:17" ht="38.25">
      <c r="A69" s="37">
        <v>54</v>
      </c>
      <c r="B69" s="37" t="s">
        <v>698</v>
      </c>
      <c r="C69" s="33" t="s">
        <v>114</v>
      </c>
      <c r="D69" s="34">
        <v>23</v>
      </c>
      <c r="E69" s="240">
        <v>2</v>
      </c>
      <c r="F69" s="240"/>
      <c r="G69" s="240">
        <v>2</v>
      </c>
      <c r="H69" s="240">
        <v>112.65</v>
      </c>
      <c r="I69" s="240"/>
      <c r="J69" s="240">
        <v>112.65</v>
      </c>
      <c r="K69" s="240">
        <v>7</v>
      </c>
      <c r="L69" s="240"/>
      <c r="M69" s="240">
        <v>7</v>
      </c>
      <c r="N69" s="80" t="s">
        <v>115</v>
      </c>
      <c r="O69" s="30"/>
      <c r="P69" s="30"/>
      <c r="Q69" s="80"/>
    </row>
    <row r="70" spans="1:17" ht="38.25">
      <c r="A70" s="37">
        <v>55</v>
      </c>
      <c r="B70" s="37" t="s">
        <v>698</v>
      </c>
      <c r="C70" s="33" t="s">
        <v>663</v>
      </c>
      <c r="D70" s="34">
        <v>2</v>
      </c>
      <c r="E70" s="240">
        <v>8</v>
      </c>
      <c r="F70" s="240">
        <v>5</v>
      </c>
      <c r="G70" s="240">
        <v>3</v>
      </c>
      <c r="H70" s="240">
        <v>504</v>
      </c>
      <c r="I70" s="240">
        <v>323.4</v>
      </c>
      <c r="J70" s="240">
        <v>124.8</v>
      </c>
      <c r="K70" s="240">
        <v>21</v>
      </c>
      <c r="L70" s="240">
        <v>17</v>
      </c>
      <c r="M70" s="240">
        <v>4</v>
      </c>
      <c r="N70" s="80" t="s">
        <v>115</v>
      </c>
      <c r="O70" s="30"/>
      <c r="P70" s="30"/>
      <c r="Q70" s="80"/>
    </row>
    <row r="71" spans="1:17" ht="38.25">
      <c r="A71" s="37">
        <v>56</v>
      </c>
      <c r="B71" s="37" t="s">
        <v>698</v>
      </c>
      <c r="C71" s="33" t="s">
        <v>663</v>
      </c>
      <c r="D71" s="34">
        <v>5</v>
      </c>
      <c r="E71" s="240">
        <v>6</v>
      </c>
      <c r="F71" s="240">
        <v>6</v>
      </c>
      <c r="G71" s="240"/>
      <c r="H71" s="240">
        <v>384.78</v>
      </c>
      <c r="I71" s="240">
        <v>384.78</v>
      </c>
      <c r="J71" s="240"/>
      <c r="K71" s="240">
        <v>21</v>
      </c>
      <c r="L71" s="240">
        <v>21</v>
      </c>
      <c r="M71" s="240"/>
      <c r="N71" s="80" t="s">
        <v>115</v>
      </c>
      <c r="O71" s="30"/>
      <c r="P71" s="30"/>
      <c r="Q71" s="80"/>
    </row>
    <row r="72" spans="1:17" ht="38.25">
      <c r="A72" s="37">
        <v>57</v>
      </c>
      <c r="B72" s="37" t="s">
        <v>698</v>
      </c>
      <c r="C72" s="33" t="s">
        <v>688</v>
      </c>
      <c r="D72" s="34">
        <v>16</v>
      </c>
      <c r="E72" s="240">
        <v>2</v>
      </c>
      <c r="F72" s="240">
        <v>2</v>
      </c>
      <c r="G72" s="240"/>
      <c r="H72" s="240">
        <v>137.5</v>
      </c>
      <c r="I72" s="240">
        <v>137.5</v>
      </c>
      <c r="J72" s="240"/>
      <c r="K72" s="240">
        <v>11</v>
      </c>
      <c r="L72" s="240">
        <v>11</v>
      </c>
      <c r="M72" s="240"/>
      <c r="N72" s="210" t="s">
        <v>115</v>
      </c>
      <c r="O72" s="30"/>
      <c r="P72" s="30"/>
      <c r="Q72" s="80"/>
    </row>
    <row r="73" spans="1:17" ht="38.25">
      <c r="A73" s="37">
        <v>58</v>
      </c>
      <c r="B73" s="37" t="s">
        <v>698</v>
      </c>
      <c r="C73" s="33" t="s">
        <v>688</v>
      </c>
      <c r="D73" s="34">
        <v>17</v>
      </c>
      <c r="E73" s="240">
        <v>2</v>
      </c>
      <c r="F73" s="240">
        <v>2</v>
      </c>
      <c r="G73" s="240"/>
      <c r="H73" s="240">
        <v>133.9</v>
      </c>
      <c r="I73" s="240">
        <v>133.9</v>
      </c>
      <c r="J73" s="240"/>
      <c r="K73" s="240">
        <v>8</v>
      </c>
      <c r="L73" s="240">
        <v>8</v>
      </c>
      <c r="M73" s="240"/>
      <c r="N73" s="210" t="s">
        <v>115</v>
      </c>
      <c r="O73" s="30"/>
      <c r="P73" s="30"/>
      <c r="Q73" s="80"/>
    </row>
    <row r="74" spans="1:17" ht="38.25">
      <c r="A74" s="37">
        <v>59</v>
      </c>
      <c r="B74" s="37" t="s">
        <v>698</v>
      </c>
      <c r="C74" s="33" t="s">
        <v>688</v>
      </c>
      <c r="D74" s="34">
        <v>18</v>
      </c>
      <c r="E74" s="240">
        <v>2</v>
      </c>
      <c r="F74" s="240">
        <v>2</v>
      </c>
      <c r="G74" s="240"/>
      <c r="H74" s="240">
        <v>137.9</v>
      </c>
      <c r="I74" s="240">
        <v>137.9</v>
      </c>
      <c r="J74" s="240"/>
      <c r="K74" s="240">
        <v>3</v>
      </c>
      <c r="L74" s="240">
        <v>3</v>
      </c>
      <c r="M74" s="240"/>
      <c r="N74" s="210" t="s">
        <v>115</v>
      </c>
      <c r="O74" s="30"/>
      <c r="P74" s="30"/>
      <c r="Q74" s="80"/>
    </row>
    <row r="75" spans="1:17" ht="38.25">
      <c r="A75" s="37">
        <v>60</v>
      </c>
      <c r="B75" s="37" t="s">
        <v>698</v>
      </c>
      <c r="C75" s="33" t="s">
        <v>688</v>
      </c>
      <c r="D75" s="34">
        <v>19</v>
      </c>
      <c r="E75" s="240">
        <v>2</v>
      </c>
      <c r="F75" s="240">
        <v>2</v>
      </c>
      <c r="G75" s="240"/>
      <c r="H75" s="240">
        <v>171.7</v>
      </c>
      <c r="I75" s="240">
        <v>133.9</v>
      </c>
      <c r="J75" s="240"/>
      <c r="K75" s="240">
        <v>7</v>
      </c>
      <c r="L75" s="240">
        <v>7</v>
      </c>
      <c r="M75" s="240"/>
      <c r="N75" s="210" t="s">
        <v>115</v>
      </c>
      <c r="O75" s="30"/>
      <c r="P75" s="30"/>
      <c r="Q75" s="80"/>
    </row>
    <row r="76" spans="1:17" ht="38.25">
      <c r="A76" s="37">
        <v>61</v>
      </c>
      <c r="B76" s="37" t="s">
        <v>698</v>
      </c>
      <c r="C76" s="33" t="s">
        <v>688</v>
      </c>
      <c r="D76" s="34">
        <v>20</v>
      </c>
      <c r="E76" s="240">
        <v>2</v>
      </c>
      <c r="F76" s="240">
        <v>1</v>
      </c>
      <c r="G76" s="240">
        <v>1</v>
      </c>
      <c r="H76" s="240">
        <v>135.1</v>
      </c>
      <c r="I76" s="240">
        <v>67.4</v>
      </c>
      <c r="J76" s="240">
        <v>67.7</v>
      </c>
      <c r="K76" s="240">
        <v>6</v>
      </c>
      <c r="L76" s="240">
        <v>2</v>
      </c>
      <c r="M76" s="240">
        <v>4</v>
      </c>
      <c r="N76" s="210" t="s">
        <v>115</v>
      </c>
      <c r="O76" s="30"/>
      <c r="P76" s="30"/>
      <c r="Q76" s="80"/>
    </row>
    <row r="77" spans="1:17" ht="38.25">
      <c r="A77" s="37">
        <v>62</v>
      </c>
      <c r="B77" s="37" t="s">
        <v>698</v>
      </c>
      <c r="C77" s="33" t="s">
        <v>688</v>
      </c>
      <c r="D77" s="34">
        <v>21</v>
      </c>
      <c r="E77" s="240">
        <v>2</v>
      </c>
      <c r="F77" s="240"/>
      <c r="G77" s="240">
        <v>2</v>
      </c>
      <c r="H77" s="240">
        <v>165.7</v>
      </c>
      <c r="I77" s="240"/>
      <c r="J77" s="240">
        <v>165.7</v>
      </c>
      <c r="K77" s="240">
        <v>7</v>
      </c>
      <c r="L77" s="240"/>
      <c r="M77" s="240">
        <v>7</v>
      </c>
      <c r="N77" s="210" t="s">
        <v>115</v>
      </c>
      <c r="O77" s="30"/>
      <c r="P77" s="30"/>
      <c r="Q77" s="80"/>
    </row>
    <row r="78" spans="1:17" ht="38.25">
      <c r="A78" s="37">
        <v>63</v>
      </c>
      <c r="B78" s="37" t="s">
        <v>698</v>
      </c>
      <c r="C78" s="33" t="s">
        <v>688</v>
      </c>
      <c r="D78" s="34">
        <v>22</v>
      </c>
      <c r="E78" s="240">
        <v>2</v>
      </c>
      <c r="F78" s="240">
        <v>1</v>
      </c>
      <c r="G78" s="240">
        <v>1</v>
      </c>
      <c r="H78" s="240">
        <v>159.4</v>
      </c>
      <c r="I78" s="240">
        <v>68.1</v>
      </c>
      <c r="J78" s="240">
        <v>91.3</v>
      </c>
      <c r="K78" s="240">
        <v>7</v>
      </c>
      <c r="L78" s="240">
        <v>3</v>
      </c>
      <c r="M78" s="240">
        <v>4</v>
      </c>
      <c r="N78" s="210" t="s">
        <v>115</v>
      </c>
      <c r="O78" s="30"/>
      <c r="P78" s="30"/>
      <c r="Q78" s="80"/>
    </row>
    <row r="79" spans="1:17" ht="38.25">
      <c r="A79" s="37">
        <v>64</v>
      </c>
      <c r="B79" s="37" t="s">
        <v>698</v>
      </c>
      <c r="C79" s="33" t="s">
        <v>688</v>
      </c>
      <c r="D79" s="34">
        <v>25</v>
      </c>
      <c r="E79" s="240">
        <v>2</v>
      </c>
      <c r="F79" s="240">
        <v>2</v>
      </c>
      <c r="G79" s="240"/>
      <c r="H79" s="240">
        <v>133.9</v>
      </c>
      <c r="I79" s="240">
        <v>133.9</v>
      </c>
      <c r="J79" s="240"/>
      <c r="K79" s="240">
        <v>8</v>
      </c>
      <c r="L79" s="240">
        <v>8</v>
      </c>
      <c r="M79" s="240"/>
      <c r="N79" s="210" t="s">
        <v>115</v>
      </c>
      <c r="O79" s="30"/>
      <c r="P79" s="30"/>
      <c r="Q79" s="80"/>
    </row>
    <row r="80" spans="1:17" ht="38.25">
      <c r="A80" s="37">
        <v>65</v>
      </c>
      <c r="B80" s="37" t="s">
        <v>698</v>
      </c>
      <c r="C80" s="33" t="s">
        <v>657</v>
      </c>
      <c r="D80" s="34">
        <v>4</v>
      </c>
      <c r="E80" s="240">
        <v>2</v>
      </c>
      <c r="F80" s="240">
        <v>1</v>
      </c>
      <c r="G80" s="240">
        <v>1</v>
      </c>
      <c r="H80" s="240">
        <v>116.1</v>
      </c>
      <c r="I80" s="240">
        <v>59.3</v>
      </c>
      <c r="J80" s="240">
        <v>56.8</v>
      </c>
      <c r="K80" s="240">
        <v>9</v>
      </c>
      <c r="L80" s="240">
        <v>4</v>
      </c>
      <c r="M80" s="240">
        <v>5</v>
      </c>
      <c r="N80" s="80" t="s">
        <v>602</v>
      </c>
      <c r="O80" s="30"/>
      <c r="P80" s="30"/>
      <c r="Q80" s="80"/>
    </row>
    <row r="81" spans="1:17" ht="38.25">
      <c r="A81" s="37">
        <v>66</v>
      </c>
      <c r="B81" s="37" t="s">
        <v>698</v>
      </c>
      <c r="C81" s="33" t="s">
        <v>657</v>
      </c>
      <c r="D81" s="34">
        <v>6</v>
      </c>
      <c r="E81" s="240">
        <v>2</v>
      </c>
      <c r="F81" s="240">
        <v>2</v>
      </c>
      <c r="G81" s="240"/>
      <c r="H81" s="257">
        <v>121</v>
      </c>
      <c r="I81" s="257">
        <v>121</v>
      </c>
      <c r="J81" s="240"/>
      <c r="K81" s="240">
        <v>5</v>
      </c>
      <c r="L81" s="240">
        <v>5</v>
      </c>
      <c r="M81" s="240"/>
      <c r="N81" s="80" t="s">
        <v>602</v>
      </c>
      <c r="O81" s="30"/>
      <c r="P81" s="30"/>
      <c r="Q81" s="80"/>
    </row>
    <row r="82" spans="1:17" ht="38.25">
      <c r="A82" s="37">
        <v>67</v>
      </c>
      <c r="B82" s="37" t="s">
        <v>698</v>
      </c>
      <c r="C82" s="33" t="s">
        <v>617</v>
      </c>
      <c r="D82" s="34">
        <v>1</v>
      </c>
      <c r="E82" s="240">
        <v>3</v>
      </c>
      <c r="F82" s="240">
        <v>3</v>
      </c>
      <c r="G82" s="240"/>
      <c r="H82" s="240">
        <v>143.7</v>
      </c>
      <c r="I82" s="240">
        <v>143.7</v>
      </c>
      <c r="J82" s="240"/>
      <c r="K82" s="240">
        <v>8</v>
      </c>
      <c r="L82" s="240">
        <v>8</v>
      </c>
      <c r="M82" s="240"/>
      <c r="N82" s="80" t="s">
        <v>602</v>
      </c>
      <c r="O82" s="30"/>
      <c r="P82" s="30"/>
      <c r="Q82" s="80"/>
    </row>
    <row r="83" spans="1:17" ht="38.25">
      <c r="A83" s="37">
        <v>68</v>
      </c>
      <c r="B83" s="37" t="s">
        <v>698</v>
      </c>
      <c r="C83" s="33" t="s">
        <v>617</v>
      </c>
      <c r="D83" s="34">
        <v>2</v>
      </c>
      <c r="E83" s="240">
        <v>4</v>
      </c>
      <c r="F83" s="240">
        <v>4</v>
      </c>
      <c r="G83" s="240"/>
      <c r="H83" s="240">
        <v>144.2</v>
      </c>
      <c r="I83" s="240">
        <v>144.2</v>
      </c>
      <c r="J83" s="240"/>
      <c r="K83" s="240">
        <v>5</v>
      </c>
      <c r="L83" s="240">
        <v>5</v>
      </c>
      <c r="M83" s="240"/>
      <c r="N83" s="80" t="s">
        <v>602</v>
      </c>
      <c r="O83" s="30"/>
      <c r="P83" s="30"/>
      <c r="Q83" s="80"/>
    </row>
    <row r="84" spans="1:17" ht="38.25">
      <c r="A84" s="37">
        <v>69</v>
      </c>
      <c r="B84" s="37" t="s">
        <v>698</v>
      </c>
      <c r="C84" s="33" t="s">
        <v>617</v>
      </c>
      <c r="D84" s="34">
        <v>3</v>
      </c>
      <c r="E84" s="240">
        <v>3</v>
      </c>
      <c r="F84" s="240">
        <v>3</v>
      </c>
      <c r="G84" s="240"/>
      <c r="H84" s="240">
        <v>181.6</v>
      </c>
      <c r="I84" s="240">
        <v>181.6</v>
      </c>
      <c r="J84" s="240"/>
      <c r="K84" s="240">
        <v>8</v>
      </c>
      <c r="L84" s="240">
        <v>8</v>
      </c>
      <c r="M84" s="240"/>
      <c r="N84" s="80" t="s">
        <v>602</v>
      </c>
      <c r="O84" s="30"/>
      <c r="P84" s="30"/>
      <c r="Q84" s="80"/>
    </row>
    <row r="85" spans="1:17" ht="38.25">
      <c r="A85" s="37">
        <v>70</v>
      </c>
      <c r="B85" s="37" t="s">
        <v>698</v>
      </c>
      <c r="C85" s="43" t="s">
        <v>617</v>
      </c>
      <c r="D85" s="37">
        <v>4</v>
      </c>
      <c r="E85" s="244">
        <v>4</v>
      </c>
      <c r="F85" s="244">
        <v>4</v>
      </c>
      <c r="G85" s="240"/>
      <c r="H85" s="240">
        <v>141.5</v>
      </c>
      <c r="I85" s="240">
        <v>141.5</v>
      </c>
      <c r="J85" s="240"/>
      <c r="K85" s="240">
        <v>13</v>
      </c>
      <c r="L85" s="240">
        <v>13</v>
      </c>
      <c r="M85" s="240"/>
      <c r="N85" s="80" t="s">
        <v>602</v>
      </c>
      <c r="O85" s="30"/>
      <c r="P85" s="30"/>
      <c r="Q85" s="80"/>
    </row>
    <row r="86" spans="1:17" ht="38.25">
      <c r="A86" s="37">
        <v>71</v>
      </c>
      <c r="B86" s="37" t="s">
        <v>698</v>
      </c>
      <c r="C86" s="43" t="s">
        <v>617</v>
      </c>
      <c r="D86" s="37">
        <v>5</v>
      </c>
      <c r="E86" s="244">
        <v>3</v>
      </c>
      <c r="F86" s="244">
        <v>3</v>
      </c>
      <c r="G86" s="240"/>
      <c r="H86" s="240">
        <v>143.1</v>
      </c>
      <c r="I86" s="240">
        <v>143.1</v>
      </c>
      <c r="J86" s="240"/>
      <c r="K86" s="240">
        <v>7</v>
      </c>
      <c r="L86" s="240">
        <v>7</v>
      </c>
      <c r="M86" s="240"/>
      <c r="N86" s="80" t="s">
        <v>602</v>
      </c>
      <c r="O86" s="30"/>
      <c r="P86" s="30"/>
      <c r="Q86" s="80"/>
    </row>
    <row r="87" spans="1:17" ht="38.25">
      <c r="A87" s="37">
        <v>72</v>
      </c>
      <c r="B87" s="37" t="s">
        <v>698</v>
      </c>
      <c r="C87" s="43" t="s">
        <v>617</v>
      </c>
      <c r="D87" s="37">
        <v>6</v>
      </c>
      <c r="E87" s="244">
        <v>3</v>
      </c>
      <c r="F87" s="244">
        <v>3</v>
      </c>
      <c r="G87" s="240"/>
      <c r="H87" s="240">
        <v>140.8</v>
      </c>
      <c r="I87" s="240">
        <v>140.8</v>
      </c>
      <c r="J87" s="240"/>
      <c r="K87" s="240">
        <v>9</v>
      </c>
      <c r="L87" s="240">
        <v>9</v>
      </c>
      <c r="M87" s="240"/>
      <c r="N87" s="80" t="s">
        <v>602</v>
      </c>
      <c r="O87" s="30"/>
      <c r="P87" s="30"/>
      <c r="Q87" s="80"/>
    </row>
    <row r="88" spans="1:17" ht="38.25">
      <c r="A88" s="37">
        <v>73</v>
      </c>
      <c r="B88" s="37" t="s">
        <v>698</v>
      </c>
      <c r="C88" s="33" t="s">
        <v>130</v>
      </c>
      <c r="D88" s="34">
        <v>8</v>
      </c>
      <c r="E88" s="240">
        <v>1</v>
      </c>
      <c r="F88" s="240">
        <v>1</v>
      </c>
      <c r="G88" s="240"/>
      <c r="H88" s="240">
        <v>117.21</v>
      </c>
      <c r="I88" s="240">
        <v>117.21</v>
      </c>
      <c r="J88" s="240"/>
      <c r="K88" s="240">
        <v>3</v>
      </c>
      <c r="L88" s="240">
        <v>3</v>
      </c>
      <c r="M88" s="240"/>
      <c r="N88" s="80" t="s">
        <v>602</v>
      </c>
      <c r="O88" s="30"/>
      <c r="P88" s="30"/>
      <c r="Q88" s="80"/>
    </row>
    <row r="89" spans="1:17" ht="38.25">
      <c r="A89" s="37">
        <v>74</v>
      </c>
      <c r="B89" s="37" t="s">
        <v>698</v>
      </c>
      <c r="C89" s="43" t="s">
        <v>13</v>
      </c>
      <c r="D89" s="37">
        <v>20</v>
      </c>
      <c r="E89" s="244">
        <v>1</v>
      </c>
      <c r="F89" s="244">
        <v>1</v>
      </c>
      <c r="G89" s="244"/>
      <c r="H89" s="244">
        <v>31.4</v>
      </c>
      <c r="I89" s="244">
        <v>31.4</v>
      </c>
      <c r="J89" s="244"/>
      <c r="K89" s="244">
        <v>4</v>
      </c>
      <c r="L89" s="244">
        <v>4</v>
      </c>
      <c r="M89" s="244"/>
      <c r="N89" s="210" t="s">
        <v>602</v>
      </c>
      <c r="O89" s="59"/>
      <c r="P89" s="59"/>
      <c r="Q89" s="210" t="s">
        <v>696</v>
      </c>
    </row>
    <row r="90" spans="1:17" ht="33" customHeight="1">
      <c r="A90" s="159"/>
      <c r="B90" s="36"/>
      <c r="C90" s="41" t="s">
        <v>105</v>
      </c>
      <c r="D90" s="36"/>
      <c r="E90" s="251">
        <f>SUM(E16:E89)</f>
        <v>188</v>
      </c>
      <c r="F90" s="251">
        <f aca="true" t="shared" si="0" ref="F90:M90">SUM(F16:F89)</f>
        <v>161</v>
      </c>
      <c r="G90" s="251">
        <f t="shared" si="0"/>
        <v>26</v>
      </c>
      <c r="H90" s="36">
        <f t="shared" si="0"/>
        <v>10523.339999999998</v>
      </c>
      <c r="I90" s="36">
        <f t="shared" si="0"/>
        <v>8120.689999999999</v>
      </c>
      <c r="J90" s="36">
        <f t="shared" si="0"/>
        <v>1720.35</v>
      </c>
      <c r="K90" s="251">
        <f t="shared" si="0"/>
        <v>521</v>
      </c>
      <c r="L90" s="251">
        <f t="shared" si="0"/>
        <v>445</v>
      </c>
      <c r="M90" s="251">
        <f t="shared" si="0"/>
        <v>76</v>
      </c>
      <c r="N90" s="136"/>
      <c r="O90" s="31"/>
      <c r="P90" s="31"/>
      <c r="Q90" s="136"/>
    </row>
    <row r="92" spans="1:7" ht="15.75">
      <c r="A92" s="485"/>
      <c r="B92" s="485"/>
      <c r="C92" s="485"/>
      <c r="D92" s="485"/>
      <c r="E92" s="485"/>
      <c r="F92" s="485"/>
      <c r="G92" s="485"/>
    </row>
  </sheetData>
  <sheetProtection/>
  <mergeCells count="19">
    <mergeCell ref="Q12:Q13"/>
    <mergeCell ref="A92:G92"/>
    <mergeCell ref="A8:Q8"/>
    <mergeCell ref="A9:Q9"/>
    <mergeCell ref="A10:Q10"/>
    <mergeCell ref="A12:A13"/>
    <mergeCell ref="B12:D12"/>
    <mergeCell ref="E12:G12"/>
    <mergeCell ref="H12:J12"/>
    <mergeCell ref="K12:M12"/>
    <mergeCell ref="N12:N13"/>
    <mergeCell ref="O12:O13"/>
    <mergeCell ref="N1:Q1"/>
    <mergeCell ref="N2:Q2"/>
    <mergeCell ref="N3:Q3"/>
    <mergeCell ref="N4:Q4"/>
    <mergeCell ref="N5:Q5"/>
    <mergeCell ref="A7:Q7"/>
    <mergeCell ref="P12:P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P139"/>
  <sheetViews>
    <sheetView zoomScalePageLayoutView="0" workbookViewId="0" topLeftCell="A25">
      <selection activeCell="M4" sqref="M4:P4"/>
    </sheetView>
  </sheetViews>
  <sheetFormatPr defaultColWidth="9.140625" defaultRowHeight="12.75"/>
  <cols>
    <col min="1" max="1" width="6.140625" style="359" customWidth="1"/>
    <col min="2" max="2" width="34.28125" style="359" customWidth="1"/>
    <col min="3" max="3" width="10.421875" style="359" customWidth="1"/>
    <col min="4" max="6" width="9.28125" style="359" customWidth="1"/>
    <col min="7" max="9" width="12.8515625" style="359" customWidth="1"/>
    <col min="10" max="12" width="7.57421875" style="359" customWidth="1"/>
    <col min="13" max="13" width="27.28125" style="359" customWidth="1"/>
    <col min="14" max="15" width="9.140625" style="359" customWidth="1"/>
    <col min="16" max="16" width="25.140625" style="359" customWidth="1"/>
    <col min="17" max="17" width="14.00390625" style="359" customWidth="1"/>
    <col min="18" max="16384" width="9.140625" style="359" customWidth="1"/>
  </cols>
  <sheetData>
    <row r="1" spans="1:16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511" t="s">
        <v>162</v>
      </c>
      <c r="O1" s="511"/>
      <c r="P1" s="511"/>
    </row>
    <row r="2" spans="1:16" ht="15.75">
      <c r="A2" s="109"/>
      <c r="B2" s="109"/>
      <c r="C2" s="109"/>
      <c r="D2" s="109"/>
      <c r="E2" s="109"/>
      <c r="F2" s="109"/>
      <c r="G2" s="109"/>
      <c r="H2" s="264"/>
      <c r="I2" s="109"/>
      <c r="J2" s="109"/>
      <c r="K2" s="109"/>
      <c r="L2" s="109"/>
      <c r="M2" s="512" t="s">
        <v>700</v>
      </c>
      <c r="N2" s="512"/>
      <c r="O2" s="512"/>
      <c r="P2" s="512"/>
    </row>
    <row r="3" spans="1:16" ht="15.75">
      <c r="A3" s="109"/>
      <c r="B3" s="109"/>
      <c r="C3" s="109"/>
      <c r="D3" s="109"/>
      <c r="E3" s="109"/>
      <c r="F3" s="109"/>
      <c r="G3" s="109"/>
      <c r="H3" s="264"/>
      <c r="I3" s="109"/>
      <c r="J3" s="109"/>
      <c r="K3" s="109"/>
      <c r="L3" s="109"/>
      <c r="M3" s="512" t="s">
        <v>701</v>
      </c>
      <c r="N3" s="512"/>
      <c r="O3" s="512"/>
      <c r="P3" s="512"/>
    </row>
    <row r="4" spans="1:16" ht="15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512" t="s">
        <v>783</v>
      </c>
      <c r="N4" s="512"/>
      <c r="O4" s="512"/>
      <c r="P4" s="512"/>
    </row>
    <row r="5" spans="1:16" ht="15.75">
      <c r="A5" s="498" t="s">
        <v>107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</row>
    <row r="6" spans="1:16" ht="15.75">
      <c r="A6" s="498" t="s">
        <v>591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</row>
    <row r="7" spans="1:16" ht="15.75">
      <c r="A7" s="498" t="s">
        <v>702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</row>
    <row r="8" spans="1:16" ht="16.5" thickBot="1">
      <c r="A8" s="499" t="s">
        <v>703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</row>
    <row r="9" spans="1:16" ht="64.5" customHeight="1" thickBot="1">
      <c r="A9" s="500" t="s">
        <v>169</v>
      </c>
      <c r="B9" s="502" t="s">
        <v>0</v>
      </c>
      <c r="C9" s="503"/>
      <c r="D9" s="504" t="s">
        <v>8</v>
      </c>
      <c r="E9" s="505"/>
      <c r="F9" s="506"/>
      <c r="G9" s="504" t="s">
        <v>1</v>
      </c>
      <c r="H9" s="505"/>
      <c r="I9" s="506"/>
      <c r="J9" s="504" t="s">
        <v>9</v>
      </c>
      <c r="K9" s="505"/>
      <c r="L9" s="506"/>
      <c r="M9" s="507" t="s">
        <v>2</v>
      </c>
      <c r="N9" s="509" t="s">
        <v>7</v>
      </c>
      <c r="O9" s="509" t="s">
        <v>6</v>
      </c>
      <c r="P9" s="486" t="s">
        <v>113</v>
      </c>
    </row>
    <row r="10" spans="1:16" ht="39" thickBot="1">
      <c r="A10" s="501"/>
      <c r="B10" s="265" t="s">
        <v>4</v>
      </c>
      <c r="C10" s="266" t="s">
        <v>3</v>
      </c>
      <c r="D10" s="267" t="s">
        <v>10</v>
      </c>
      <c r="E10" s="268" t="s">
        <v>12</v>
      </c>
      <c r="F10" s="269" t="s">
        <v>11</v>
      </c>
      <c r="G10" s="270" t="s">
        <v>10</v>
      </c>
      <c r="H10" s="271" t="s">
        <v>12</v>
      </c>
      <c r="I10" s="269" t="s">
        <v>11</v>
      </c>
      <c r="J10" s="267" t="s">
        <v>10</v>
      </c>
      <c r="K10" s="268" t="s">
        <v>12</v>
      </c>
      <c r="L10" s="269" t="s">
        <v>11</v>
      </c>
      <c r="M10" s="508"/>
      <c r="N10" s="510"/>
      <c r="O10" s="510"/>
      <c r="P10" s="487"/>
    </row>
    <row r="11" spans="1:16" ht="16.5" thickBot="1">
      <c r="A11" s="272">
        <v>1</v>
      </c>
      <c r="B11" s="272">
        <v>2</v>
      </c>
      <c r="C11" s="273">
        <v>3</v>
      </c>
      <c r="D11" s="274">
        <v>4</v>
      </c>
      <c r="E11" s="275">
        <v>5</v>
      </c>
      <c r="F11" s="276">
        <v>6</v>
      </c>
      <c r="G11" s="273">
        <v>7</v>
      </c>
      <c r="H11" s="277">
        <v>8</v>
      </c>
      <c r="I11" s="276">
        <v>9</v>
      </c>
      <c r="J11" s="277">
        <v>10</v>
      </c>
      <c r="K11" s="275">
        <v>11</v>
      </c>
      <c r="L11" s="278">
        <v>12</v>
      </c>
      <c r="M11" s="273">
        <v>13</v>
      </c>
      <c r="N11" s="279">
        <v>14</v>
      </c>
      <c r="O11" s="273">
        <v>15</v>
      </c>
      <c r="P11" s="280">
        <v>16</v>
      </c>
    </row>
    <row r="12" spans="1:16" ht="16.5" thickBot="1">
      <c r="A12" s="281"/>
      <c r="B12" s="281" t="s">
        <v>704</v>
      </c>
      <c r="C12" s="282"/>
      <c r="D12" s="283"/>
      <c r="E12" s="284"/>
      <c r="F12" s="285"/>
      <c r="G12" s="283"/>
      <c r="H12" s="286"/>
      <c r="I12" s="287"/>
      <c r="J12" s="283"/>
      <c r="K12" s="284"/>
      <c r="L12" s="285"/>
      <c r="M12" s="288"/>
      <c r="N12" s="289"/>
      <c r="O12" s="290"/>
      <c r="P12" s="291"/>
    </row>
    <row r="13" spans="1:16" ht="42.75" customHeight="1">
      <c r="A13" s="292">
        <v>1</v>
      </c>
      <c r="B13" s="293" t="s">
        <v>705</v>
      </c>
      <c r="C13" s="294">
        <v>18</v>
      </c>
      <c r="D13" s="294">
        <v>1</v>
      </c>
      <c r="E13" s="294">
        <v>0</v>
      </c>
      <c r="F13" s="294">
        <v>1</v>
      </c>
      <c r="G13" s="294">
        <v>54.9</v>
      </c>
      <c r="H13" s="294">
        <v>0</v>
      </c>
      <c r="I13" s="294">
        <v>54.9</v>
      </c>
      <c r="J13" s="294">
        <v>1</v>
      </c>
      <c r="K13" s="294">
        <v>0</v>
      </c>
      <c r="L13" s="294">
        <v>1</v>
      </c>
      <c r="M13" s="295" t="s">
        <v>706</v>
      </c>
      <c r="N13" s="294">
        <v>14</v>
      </c>
      <c r="O13" s="294">
        <v>738.7</v>
      </c>
      <c r="P13" s="296"/>
    </row>
    <row r="14" spans="1:16" ht="42.75" customHeight="1">
      <c r="A14" s="297">
        <v>2</v>
      </c>
      <c r="B14" s="298" t="s">
        <v>193</v>
      </c>
      <c r="C14" s="299" t="s">
        <v>707</v>
      </c>
      <c r="D14" s="93">
        <f aca="true" t="shared" si="0" ref="D14:D30">E14+F14</f>
        <v>1</v>
      </c>
      <c r="E14" s="299">
        <v>1</v>
      </c>
      <c r="F14" s="299"/>
      <c r="G14" s="93">
        <f aca="true" t="shared" si="1" ref="G14:G30">H14+I14</f>
        <v>38.3</v>
      </c>
      <c r="H14" s="299">
        <v>38.3</v>
      </c>
      <c r="I14" s="299"/>
      <c r="J14" s="93">
        <f aca="true" t="shared" si="2" ref="J14:J30">K14+L14</f>
        <v>6</v>
      </c>
      <c r="K14" s="299">
        <v>6</v>
      </c>
      <c r="L14" s="299"/>
      <c r="M14" s="173" t="s">
        <v>708</v>
      </c>
      <c r="N14" s="93"/>
      <c r="O14" s="93"/>
      <c r="P14" s="300"/>
    </row>
    <row r="15" spans="1:16" ht="42.75" customHeight="1">
      <c r="A15" s="308">
        <v>3</v>
      </c>
      <c r="B15" s="302" t="s">
        <v>596</v>
      </c>
      <c r="C15" s="303">
        <v>32</v>
      </c>
      <c r="D15" s="304">
        <v>2</v>
      </c>
      <c r="E15" s="305">
        <v>1</v>
      </c>
      <c r="F15" s="305">
        <v>1</v>
      </c>
      <c r="G15" s="304">
        <v>73.2</v>
      </c>
      <c r="H15" s="305">
        <v>37.7</v>
      </c>
      <c r="I15" s="305">
        <v>35.5</v>
      </c>
      <c r="J15" s="304">
        <v>5</v>
      </c>
      <c r="K15" s="305">
        <v>2</v>
      </c>
      <c r="L15" s="305">
        <v>3</v>
      </c>
      <c r="M15" s="173" t="s">
        <v>784</v>
      </c>
      <c r="N15" s="304"/>
      <c r="O15" s="304"/>
      <c r="P15" s="306"/>
    </row>
    <row r="16" spans="1:16" ht="42.75" customHeight="1">
      <c r="A16" s="488">
        <v>4</v>
      </c>
      <c r="B16" s="302" t="s">
        <v>709</v>
      </c>
      <c r="C16" s="303" t="s">
        <v>710</v>
      </c>
      <c r="D16" s="304">
        <f t="shared" si="0"/>
        <v>1</v>
      </c>
      <c r="E16" s="305"/>
      <c r="F16" s="305">
        <v>1</v>
      </c>
      <c r="G16" s="304">
        <f t="shared" si="1"/>
        <v>27.3</v>
      </c>
      <c r="H16" s="305"/>
      <c r="I16" s="305">
        <v>27.3</v>
      </c>
      <c r="J16" s="304">
        <f t="shared" si="2"/>
        <v>1</v>
      </c>
      <c r="K16" s="305"/>
      <c r="L16" s="305">
        <v>1</v>
      </c>
      <c r="M16" s="173" t="s">
        <v>708</v>
      </c>
      <c r="N16" s="304"/>
      <c r="O16" s="304"/>
      <c r="P16" s="306"/>
    </row>
    <row r="17" spans="1:16" ht="42.75" customHeight="1">
      <c r="A17" s="488"/>
      <c r="B17" s="302" t="s">
        <v>709</v>
      </c>
      <c r="C17" s="303" t="s">
        <v>711</v>
      </c>
      <c r="D17" s="304">
        <f t="shared" si="0"/>
        <v>1</v>
      </c>
      <c r="E17" s="305">
        <v>1</v>
      </c>
      <c r="F17" s="305"/>
      <c r="G17" s="304">
        <f t="shared" si="1"/>
        <v>27.5</v>
      </c>
      <c r="H17" s="305">
        <v>27.5</v>
      </c>
      <c r="I17" s="305"/>
      <c r="J17" s="304">
        <f t="shared" si="2"/>
        <v>1</v>
      </c>
      <c r="K17" s="305">
        <v>1</v>
      </c>
      <c r="L17" s="305"/>
      <c r="M17" s="173" t="s">
        <v>708</v>
      </c>
      <c r="N17" s="304"/>
      <c r="O17" s="304"/>
      <c r="P17" s="306"/>
    </row>
    <row r="18" spans="1:16" ht="42.75" customHeight="1">
      <c r="A18" s="488"/>
      <c r="B18" s="302" t="s">
        <v>709</v>
      </c>
      <c r="C18" s="303" t="s">
        <v>712</v>
      </c>
      <c r="D18" s="304">
        <f t="shared" si="0"/>
        <v>1</v>
      </c>
      <c r="E18" s="305">
        <v>1</v>
      </c>
      <c r="F18" s="305"/>
      <c r="G18" s="304">
        <f t="shared" si="1"/>
        <v>27.3</v>
      </c>
      <c r="H18" s="305">
        <v>27.3</v>
      </c>
      <c r="I18" s="305"/>
      <c r="J18" s="304">
        <f t="shared" si="2"/>
        <v>2</v>
      </c>
      <c r="K18" s="305">
        <v>2</v>
      </c>
      <c r="L18" s="305"/>
      <c r="M18" s="173" t="s">
        <v>708</v>
      </c>
      <c r="N18" s="304"/>
      <c r="O18" s="304"/>
      <c r="P18" s="306"/>
    </row>
    <row r="19" spans="1:16" ht="42.75" customHeight="1">
      <c r="A19" s="488"/>
      <c r="B19" s="302" t="s">
        <v>709</v>
      </c>
      <c r="C19" s="303" t="s">
        <v>713</v>
      </c>
      <c r="D19" s="304">
        <f t="shared" si="0"/>
        <v>1</v>
      </c>
      <c r="E19" s="305">
        <v>1</v>
      </c>
      <c r="F19" s="305"/>
      <c r="G19" s="304">
        <f t="shared" si="1"/>
        <v>37.7</v>
      </c>
      <c r="H19" s="305">
        <v>37.7</v>
      </c>
      <c r="I19" s="305"/>
      <c r="J19" s="304">
        <f t="shared" si="2"/>
        <v>5</v>
      </c>
      <c r="K19" s="305">
        <v>5</v>
      </c>
      <c r="L19" s="305"/>
      <c r="M19" s="173" t="s">
        <v>708</v>
      </c>
      <c r="N19" s="304"/>
      <c r="O19" s="304"/>
      <c r="P19" s="306"/>
    </row>
    <row r="20" spans="1:16" ht="42.75" customHeight="1">
      <c r="A20" s="488"/>
      <c r="B20" s="302" t="s">
        <v>709</v>
      </c>
      <c r="C20" s="303" t="s">
        <v>714</v>
      </c>
      <c r="D20" s="304">
        <f t="shared" si="0"/>
        <v>1</v>
      </c>
      <c r="E20" s="305">
        <v>1</v>
      </c>
      <c r="F20" s="305"/>
      <c r="G20" s="304">
        <f t="shared" si="1"/>
        <v>48.5</v>
      </c>
      <c r="H20" s="305">
        <v>48.5</v>
      </c>
      <c r="I20" s="305"/>
      <c r="J20" s="304">
        <f t="shared" si="2"/>
        <v>2</v>
      </c>
      <c r="K20" s="305">
        <v>2</v>
      </c>
      <c r="L20" s="305"/>
      <c r="M20" s="173" t="s">
        <v>708</v>
      </c>
      <c r="N20" s="304"/>
      <c r="O20" s="304"/>
      <c r="P20" s="306"/>
    </row>
    <row r="21" spans="1:16" ht="42.75" customHeight="1">
      <c r="A21" s="488"/>
      <c r="B21" s="302" t="s">
        <v>709</v>
      </c>
      <c r="C21" s="303" t="s">
        <v>715</v>
      </c>
      <c r="D21" s="304">
        <f t="shared" si="0"/>
        <v>1</v>
      </c>
      <c r="E21" s="305"/>
      <c r="F21" s="305">
        <v>1</v>
      </c>
      <c r="G21" s="304">
        <f t="shared" si="1"/>
        <v>48.8</v>
      </c>
      <c r="H21" s="305"/>
      <c r="I21" s="305">
        <v>48.8</v>
      </c>
      <c r="J21" s="304">
        <f t="shared" si="2"/>
        <v>3</v>
      </c>
      <c r="K21" s="305"/>
      <c r="L21" s="305">
        <v>3</v>
      </c>
      <c r="M21" s="173" t="s">
        <v>708</v>
      </c>
      <c r="N21" s="304"/>
      <c r="O21" s="304"/>
      <c r="P21" s="306"/>
    </row>
    <row r="22" spans="1:16" ht="42.75" customHeight="1">
      <c r="A22" s="488"/>
      <c r="B22" s="302" t="s">
        <v>709</v>
      </c>
      <c r="C22" s="303" t="s">
        <v>716</v>
      </c>
      <c r="D22" s="304">
        <f t="shared" si="0"/>
        <v>1</v>
      </c>
      <c r="E22" s="305">
        <v>1</v>
      </c>
      <c r="F22" s="305"/>
      <c r="G22" s="304">
        <f t="shared" si="1"/>
        <v>37.5</v>
      </c>
      <c r="H22" s="305">
        <v>37.5</v>
      </c>
      <c r="I22" s="305"/>
      <c r="J22" s="304">
        <f t="shared" si="2"/>
        <v>2</v>
      </c>
      <c r="K22" s="305">
        <v>2</v>
      </c>
      <c r="L22" s="305"/>
      <c r="M22" s="173" t="s">
        <v>708</v>
      </c>
      <c r="N22" s="304"/>
      <c r="O22" s="304"/>
      <c r="P22" s="306"/>
    </row>
    <row r="23" spans="1:16" ht="42.75" customHeight="1">
      <c r="A23" s="488"/>
      <c r="B23" s="302" t="s">
        <v>709</v>
      </c>
      <c r="C23" s="303" t="s">
        <v>717</v>
      </c>
      <c r="D23" s="304">
        <f t="shared" si="0"/>
        <v>1</v>
      </c>
      <c r="E23" s="305">
        <v>1</v>
      </c>
      <c r="F23" s="305"/>
      <c r="G23" s="304">
        <f t="shared" si="1"/>
        <v>50.3</v>
      </c>
      <c r="H23" s="305">
        <v>50.3</v>
      </c>
      <c r="I23" s="305"/>
      <c r="J23" s="304">
        <f t="shared" si="2"/>
        <v>5</v>
      </c>
      <c r="K23" s="305">
        <v>5</v>
      </c>
      <c r="L23" s="305"/>
      <c r="M23" s="173" t="s">
        <v>708</v>
      </c>
      <c r="N23" s="304"/>
      <c r="O23" s="304"/>
      <c r="P23" s="306"/>
    </row>
    <row r="24" spans="1:16" ht="42.75" customHeight="1">
      <c r="A24" s="488"/>
      <c r="B24" s="302" t="s">
        <v>709</v>
      </c>
      <c r="C24" s="303" t="s">
        <v>718</v>
      </c>
      <c r="D24" s="304">
        <f t="shared" si="0"/>
        <v>1</v>
      </c>
      <c r="E24" s="305"/>
      <c r="F24" s="305">
        <v>1</v>
      </c>
      <c r="G24" s="304">
        <f t="shared" si="1"/>
        <v>48.6</v>
      </c>
      <c r="H24" s="305"/>
      <c r="I24" s="305">
        <v>48.6</v>
      </c>
      <c r="J24" s="304">
        <f t="shared" si="2"/>
        <v>3</v>
      </c>
      <c r="K24" s="305"/>
      <c r="L24" s="305">
        <v>3</v>
      </c>
      <c r="M24" s="173" t="s">
        <v>708</v>
      </c>
      <c r="N24" s="304"/>
      <c r="O24" s="304"/>
      <c r="P24" s="306"/>
    </row>
    <row r="25" spans="1:16" ht="42.75" customHeight="1">
      <c r="A25" s="488"/>
      <c r="B25" s="302" t="s">
        <v>709</v>
      </c>
      <c r="C25" s="303" t="s">
        <v>719</v>
      </c>
      <c r="D25" s="304">
        <f t="shared" si="0"/>
        <v>1</v>
      </c>
      <c r="E25" s="305"/>
      <c r="F25" s="305">
        <v>1</v>
      </c>
      <c r="G25" s="304">
        <f t="shared" si="1"/>
        <v>48.7</v>
      </c>
      <c r="H25" s="305"/>
      <c r="I25" s="305">
        <v>48.7</v>
      </c>
      <c r="J25" s="304">
        <f t="shared" si="2"/>
        <v>2</v>
      </c>
      <c r="K25" s="305"/>
      <c r="L25" s="305">
        <v>2</v>
      </c>
      <c r="M25" s="173" t="s">
        <v>708</v>
      </c>
      <c r="N25" s="304"/>
      <c r="O25" s="304"/>
      <c r="P25" s="306"/>
    </row>
    <row r="26" spans="1:16" ht="42.75" customHeight="1">
      <c r="A26" s="488"/>
      <c r="B26" s="302" t="s">
        <v>709</v>
      </c>
      <c r="C26" s="303" t="s">
        <v>720</v>
      </c>
      <c r="D26" s="304">
        <f t="shared" si="0"/>
        <v>1</v>
      </c>
      <c r="E26" s="305"/>
      <c r="F26" s="305">
        <v>1</v>
      </c>
      <c r="G26" s="307">
        <f t="shared" si="1"/>
        <v>66</v>
      </c>
      <c r="H26" s="305"/>
      <c r="I26" s="305">
        <v>66</v>
      </c>
      <c r="J26" s="304">
        <f t="shared" si="2"/>
        <v>3</v>
      </c>
      <c r="K26" s="305"/>
      <c r="L26" s="305">
        <v>3</v>
      </c>
      <c r="M26" s="173" t="s">
        <v>708</v>
      </c>
      <c r="N26" s="304"/>
      <c r="O26" s="304"/>
      <c r="P26" s="306"/>
    </row>
    <row r="27" spans="1:16" ht="42.75" customHeight="1">
      <c r="A27" s="488"/>
      <c r="B27" s="302" t="s">
        <v>709</v>
      </c>
      <c r="C27" s="303" t="s">
        <v>721</v>
      </c>
      <c r="D27" s="304">
        <f t="shared" si="0"/>
        <v>1</v>
      </c>
      <c r="E27" s="305">
        <v>1</v>
      </c>
      <c r="F27" s="305"/>
      <c r="G27" s="304">
        <f t="shared" si="1"/>
        <v>65.9</v>
      </c>
      <c r="H27" s="305">
        <v>65.9</v>
      </c>
      <c r="I27" s="305"/>
      <c r="J27" s="304">
        <f t="shared" si="2"/>
        <v>4</v>
      </c>
      <c r="K27" s="305">
        <v>4</v>
      </c>
      <c r="L27" s="305"/>
      <c r="M27" s="173" t="s">
        <v>708</v>
      </c>
      <c r="N27" s="304"/>
      <c r="O27" s="304"/>
      <c r="P27" s="306"/>
    </row>
    <row r="28" spans="1:16" ht="42.75" customHeight="1">
      <c r="A28" s="488"/>
      <c r="B28" s="302" t="s">
        <v>709</v>
      </c>
      <c r="C28" s="303" t="s">
        <v>722</v>
      </c>
      <c r="D28" s="304">
        <f t="shared" si="0"/>
        <v>1</v>
      </c>
      <c r="E28" s="305">
        <v>1</v>
      </c>
      <c r="F28" s="305"/>
      <c r="G28" s="304">
        <f t="shared" si="1"/>
        <v>37.2</v>
      </c>
      <c r="H28" s="305">
        <v>37.2</v>
      </c>
      <c r="I28" s="305"/>
      <c r="J28" s="304">
        <f t="shared" si="2"/>
        <v>2</v>
      </c>
      <c r="K28" s="305">
        <v>2</v>
      </c>
      <c r="L28" s="305"/>
      <c r="M28" s="173" t="s">
        <v>708</v>
      </c>
      <c r="N28" s="304"/>
      <c r="O28" s="304"/>
      <c r="P28" s="306"/>
    </row>
    <row r="29" spans="1:16" ht="42.75" customHeight="1">
      <c r="A29" s="488"/>
      <c r="B29" s="302" t="s">
        <v>709</v>
      </c>
      <c r="C29" s="303" t="s">
        <v>723</v>
      </c>
      <c r="D29" s="304">
        <f t="shared" si="0"/>
        <v>1</v>
      </c>
      <c r="E29" s="305">
        <v>1</v>
      </c>
      <c r="F29" s="305"/>
      <c r="G29" s="307">
        <f t="shared" si="1"/>
        <v>66</v>
      </c>
      <c r="H29" s="305">
        <v>66</v>
      </c>
      <c r="I29" s="305"/>
      <c r="J29" s="304">
        <f t="shared" si="2"/>
        <v>1</v>
      </c>
      <c r="K29" s="305">
        <v>1</v>
      </c>
      <c r="L29" s="305"/>
      <c r="M29" s="173" t="s">
        <v>708</v>
      </c>
      <c r="N29" s="304"/>
      <c r="O29" s="304"/>
      <c r="P29" s="306"/>
    </row>
    <row r="30" spans="1:16" ht="42.75" customHeight="1">
      <c r="A30" s="488"/>
      <c r="B30" s="302" t="s">
        <v>709</v>
      </c>
      <c r="C30" s="303" t="s">
        <v>724</v>
      </c>
      <c r="D30" s="304">
        <f t="shared" si="0"/>
        <v>1</v>
      </c>
      <c r="E30" s="305"/>
      <c r="F30" s="305">
        <v>1</v>
      </c>
      <c r="G30" s="307">
        <f t="shared" si="1"/>
        <v>64</v>
      </c>
      <c r="H30" s="305"/>
      <c r="I30" s="305">
        <v>64</v>
      </c>
      <c r="J30" s="304">
        <f t="shared" si="2"/>
        <v>1</v>
      </c>
      <c r="K30" s="305"/>
      <c r="L30" s="305">
        <v>1</v>
      </c>
      <c r="M30" s="173" t="s">
        <v>708</v>
      </c>
      <c r="N30" s="304"/>
      <c r="O30" s="304"/>
      <c r="P30" s="306"/>
    </row>
    <row r="31" spans="1:16" ht="42.75" customHeight="1">
      <c r="A31" s="489"/>
      <c r="B31" s="302" t="s">
        <v>709</v>
      </c>
      <c r="C31" s="303" t="s">
        <v>725</v>
      </c>
      <c r="D31" s="304">
        <v>1</v>
      </c>
      <c r="E31" s="305">
        <v>0</v>
      </c>
      <c r="F31" s="93">
        <v>1</v>
      </c>
      <c r="G31" s="304">
        <v>37.1</v>
      </c>
      <c r="H31" s="305">
        <v>0</v>
      </c>
      <c r="I31" s="305">
        <v>37.1</v>
      </c>
      <c r="J31" s="304">
        <v>1</v>
      </c>
      <c r="K31" s="304">
        <v>0</v>
      </c>
      <c r="L31" s="304">
        <v>1</v>
      </c>
      <c r="M31" s="173" t="s">
        <v>726</v>
      </c>
      <c r="N31" s="304"/>
      <c r="O31" s="304"/>
      <c r="P31" s="306"/>
    </row>
    <row r="32" spans="1:16" ht="42.75" customHeight="1">
      <c r="A32" s="489"/>
      <c r="B32" s="302" t="s">
        <v>709</v>
      </c>
      <c r="C32" s="303" t="s">
        <v>727</v>
      </c>
      <c r="D32" s="304">
        <v>1</v>
      </c>
      <c r="E32" s="305">
        <v>0</v>
      </c>
      <c r="F32" s="93">
        <v>1</v>
      </c>
      <c r="G32" s="304">
        <v>49.7</v>
      </c>
      <c r="H32" s="305">
        <v>0</v>
      </c>
      <c r="I32" s="305">
        <v>49.7</v>
      </c>
      <c r="J32" s="304">
        <v>1</v>
      </c>
      <c r="K32" s="304">
        <v>0</v>
      </c>
      <c r="L32" s="304">
        <v>1</v>
      </c>
      <c r="M32" s="173" t="s">
        <v>726</v>
      </c>
      <c r="N32" s="304"/>
      <c r="O32" s="304"/>
      <c r="P32" s="306"/>
    </row>
    <row r="33" spans="1:16" ht="42.75" customHeight="1">
      <c r="A33" s="489"/>
      <c r="B33" s="302" t="s">
        <v>709</v>
      </c>
      <c r="C33" s="303" t="s">
        <v>728</v>
      </c>
      <c r="D33" s="304">
        <v>1</v>
      </c>
      <c r="E33" s="305">
        <v>0</v>
      </c>
      <c r="F33" s="93">
        <v>1</v>
      </c>
      <c r="G33" s="304">
        <v>49.5</v>
      </c>
      <c r="H33" s="305">
        <v>0</v>
      </c>
      <c r="I33" s="305">
        <v>49.5</v>
      </c>
      <c r="J33" s="304">
        <v>3</v>
      </c>
      <c r="K33" s="304">
        <v>0</v>
      </c>
      <c r="L33" s="304">
        <v>3</v>
      </c>
      <c r="M33" s="173" t="s">
        <v>726</v>
      </c>
      <c r="N33" s="304"/>
      <c r="O33" s="304"/>
      <c r="P33" s="306"/>
    </row>
    <row r="34" spans="1:16" ht="42.75" customHeight="1">
      <c r="A34" s="489"/>
      <c r="B34" s="302" t="s">
        <v>709</v>
      </c>
      <c r="C34" s="303" t="s">
        <v>729</v>
      </c>
      <c r="D34" s="304">
        <v>1</v>
      </c>
      <c r="E34" s="305">
        <v>0</v>
      </c>
      <c r="F34" s="305">
        <v>1</v>
      </c>
      <c r="G34" s="304">
        <v>50.3</v>
      </c>
      <c r="H34" s="305">
        <v>0</v>
      </c>
      <c r="I34" s="305">
        <v>50.3</v>
      </c>
      <c r="J34" s="304">
        <v>4</v>
      </c>
      <c r="K34" s="305">
        <v>0</v>
      </c>
      <c r="L34" s="305">
        <v>4</v>
      </c>
      <c r="M34" s="173" t="s">
        <v>726</v>
      </c>
      <c r="N34" s="304"/>
      <c r="O34" s="304"/>
      <c r="P34" s="306"/>
    </row>
    <row r="35" spans="1:16" ht="42.75" customHeight="1">
      <c r="A35" s="308">
        <v>5</v>
      </c>
      <c r="B35" s="302" t="s">
        <v>730</v>
      </c>
      <c r="C35" s="303" t="s">
        <v>731</v>
      </c>
      <c r="D35" s="304">
        <v>1</v>
      </c>
      <c r="E35" s="305">
        <v>0</v>
      </c>
      <c r="F35" s="305">
        <v>1</v>
      </c>
      <c r="G35" s="304">
        <v>37.7</v>
      </c>
      <c r="H35" s="305">
        <v>0</v>
      </c>
      <c r="I35" s="305">
        <v>37.7</v>
      </c>
      <c r="J35" s="304">
        <v>1</v>
      </c>
      <c r="K35" s="305">
        <v>0</v>
      </c>
      <c r="L35" s="305">
        <v>1</v>
      </c>
      <c r="M35" s="173" t="s">
        <v>732</v>
      </c>
      <c r="N35" s="304"/>
      <c r="O35" s="304"/>
      <c r="P35" s="306"/>
    </row>
    <row r="36" spans="1:16" ht="42.75" customHeight="1">
      <c r="A36" s="308">
        <v>6</v>
      </c>
      <c r="B36" s="302" t="s">
        <v>185</v>
      </c>
      <c r="C36" s="303">
        <v>14</v>
      </c>
      <c r="D36" s="304">
        <v>20</v>
      </c>
      <c r="E36" s="305">
        <v>3</v>
      </c>
      <c r="F36" s="305">
        <v>17</v>
      </c>
      <c r="G36" s="304">
        <v>906.6</v>
      </c>
      <c r="H36" s="305">
        <v>132.5</v>
      </c>
      <c r="I36" s="305">
        <v>774.1</v>
      </c>
      <c r="J36" s="304">
        <v>33</v>
      </c>
      <c r="K36" s="305">
        <v>3</v>
      </c>
      <c r="L36" s="305">
        <v>30</v>
      </c>
      <c r="M36" s="173" t="s">
        <v>733</v>
      </c>
      <c r="N36" s="304"/>
      <c r="O36" s="304"/>
      <c r="P36" s="306"/>
    </row>
    <row r="37" spans="1:16" ht="42.75" customHeight="1">
      <c r="A37" s="308">
        <v>7</v>
      </c>
      <c r="B37" s="301" t="s">
        <v>130</v>
      </c>
      <c r="C37" s="93">
        <v>24</v>
      </c>
      <c r="D37" s="93">
        <f aca="true" t="shared" si="3" ref="D37:D77">E37+F37</f>
        <v>4</v>
      </c>
      <c r="E37" s="93">
        <v>4</v>
      </c>
      <c r="F37" s="93"/>
      <c r="G37" s="93">
        <f aca="true" t="shared" si="4" ref="G37:G77">H37+I37</f>
        <v>169.1</v>
      </c>
      <c r="H37" s="93">
        <v>169.1</v>
      </c>
      <c r="I37" s="93"/>
      <c r="J37" s="93">
        <f aca="true" t="shared" si="5" ref="J37:J77">K37+L37</f>
        <v>17</v>
      </c>
      <c r="K37" s="93">
        <v>17</v>
      </c>
      <c r="L37" s="93"/>
      <c r="M37" s="173" t="s">
        <v>734</v>
      </c>
      <c r="N37" s="93"/>
      <c r="O37" s="93"/>
      <c r="P37" s="300"/>
    </row>
    <row r="38" spans="1:16" ht="42.75" customHeight="1">
      <c r="A38" s="308">
        <v>8</v>
      </c>
      <c r="B38" s="301" t="s">
        <v>130</v>
      </c>
      <c r="C38" s="93">
        <v>3</v>
      </c>
      <c r="D38" s="93">
        <f t="shared" si="3"/>
        <v>4</v>
      </c>
      <c r="E38" s="93">
        <v>4</v>
      </c>
      <c r="F38" s="93"/>
      <c r="G38" s="93">
        <f t="shared" si="4"/>
        <v>157.1</v>
      </c>
      <c r="H38" s="93">
        <v>157.1</v>
      </c>
      <c r="I38" s="93"/>
      <c r="J38" s="93">
        <f t="shared" si="5"/>
        <v>9</v>
      </c>
      <c r="K38" s="93">
        <v>9</v>
      </c>
      <c r="L38" s="93"/>
      <c r="M38" s="173" t="s">
        <v>734</v>
      </c>
      <c r="N38" s="93">
        <v>1</v>
      </c>
      <c r="O38" s="93">
        <v>39.5</v>
      </c>
      <c r="P38" s="300"/>
    </row>
    <row r="39" spans="1:16" ht="42.75" customHeight="1">
      <c r="A39" s="308">
        <v>9</v>
      </c>
      <c r="B39" s="301" t="s">
        <v>193</v>
      </c>
      <c r="C39" s="93">
        <v>11</v>
      </c>
      <c r="D39" s="93">
        <f t="shared" si="3"/>
        <v>2</v>
      </c>
      <c r="E39" s="93">
        <v>2</v>
      </c>
      <c r="F39" s="93"/>
      <c r="G39" s="93">
        <f t="shared" si="4"/>
        <v>64.2</v>
      </c>
      <c r="H39" s="93">
        <v>64.2</v>
      </c>
      <c r="I39" s="93"/>
      <c r="J39" s="93">
        <f t="shared" si="5"/>
        <v>1</v>
      </c>
      <c r="K39" s="93">
        <v>1</v>
      </c>
      <c r="L39" s="93"/>
      <c r="M39" s="173" t="s">
        <v>734</v>
      </c>
      <c r="N39" s="93">
        <v>1</v>
      </c>
      <c r="O39" s="93">
        <v>32.2</v>
      </c>
      <c r="P39" s="300"/>
    </row>
    <row r="40" spans="1:16" ht="42.75" customHeight="1">
      <c r="A40" s="308">
        <v>10</v>
      </c>
      <c r="B40" s="301" t="s">
        <v>735</v>
      </c>
      <c r="C40" s="93">
        <v>21</v>
      </c>
      <c r="D40" s="93">
        <f t="shared" si="3"/>
        <v>1</v>
      </c>
      <c r="E40" s="93">
        <v>1</v>
      </c>
      <c r="F40" s="93"/>
      <c r="G40" s="93">
        <f t="shared" si="4"/>
        <v>39</v>
      </c>
      <c r="H40" s="93">
        <v>39</v>
      </c>
      <c r="I40" s="93"/>
      <c r="J40" s="93">
        <f t="shared" si="5"/>
        <v>7</v>
      </c>
      <c r="K40" s="93">
        <v>7</v>
      </c>
      <c r="L40" s="93"/>
      <c r="M40" s="173" t="s">
        <v>602</v>
      </c>
      <c r="N40" s="93"/>
      <c r="O40" s="93"/>
      <c r="P40" s="300"/>
    </row>
    <row r="41" spans="1:16" ht="42.75" customHeight="1">
      <c r="A41" s="308">
        <v>11</v>
      </c>
      <c r="B41" s="301" t="s">
        <v>730</v>
      </c>
      <c r="C41" s="93" t="s">
        <v>736</v>
      </c>
      <c r="D41" s="93">
        <f t="shared" si="3"/>
        <v>3</v>
      </c>
      <c r="E41" s="93">
        <v>3</v>
      </c>
      <c r="F41" s="93"/>
      <c r="G41" s="93">
        <f t="shared" si="4"/>
        <v>108.5</v>
      </c>
      <c r="H41" s="93">
        <v>108.5</v>
      </c>
      <c r="I41" s="93"/>
      <c r="J41" s="93">
        <f t="shared" si="5"/>
        <v>10</v>
      </c>
      <c r="K41" s="93">
        <v>10</v>
      </c>
      <c r="L41" s="93"/>
      <c r="M41" s="173" t="s">
        <v>734</v>
      </c>
      <c r="N41" s="93"/>
      <c r="O41" s="93"/>
      <c r="P41" s="300"/>
    </row>
    <row r="42" spans="1:16" ht="42.75" customHeight="1">
      <c r="A42" s="308">
        <v>12</v>
      </c>
      <c r="B42" s="301" t="s">
        <v>730</v>
      </c>
      <c r="C42" s="93">
        <v>28</v>
      </c>
      <c r="D42" s="93">
        <f t="shared" si="3"/>
        <v>6</v>
      </c>
      <c r="E42" s="93">
        <v>5</v>
      </c>
      <c r="F42" s="93">
        <v>1</v>
      </c>
      <c r="G42" s="93">
        <f t="shared" si="4"/>
        <v>276.8</v>
      </c>
      <c r="H42" s="93">
        <v>238.8</v>
      </c>
      <c r="I42" s="93">
        <v>38</v>
      </c>
      <c r="J42" s="93">
        <f t="shared" si="5"/>
        <v>9</v>
      </c>
      <c r="K42" s="93">
        <v>7</v>
      </c>
      <c r="L42" s="93">
        <v>2</v>
      </c>
      <c r="M42" s="173" t="s">
        <v>734</v>
      </c>
      <c r="N42" s="93">
        <v>2</v>
      </c>
      <c r="O42" s="93">
        <v>88.7</v>
      </c>
      <c r="P42" s="300"/>
    </row>
    <row r="43" spans="1:16" ht="42.75" customHeight="1">
      <c r="A43" s="308">
        <v>13</v>
      </c>
      <c r="B43" s="301" t="s">
        <v>737</v>
      </c>
      <c r="C43" s="93">
        <v>51</v>
      </c>
      <c r="D43" s="93">
        <f t="shared" si="3"/>
        <v>12</v>
      </c>
      <c r="E43" s="93">
        <v>11</v>
      </c>
      <c r="F43" s="93">
        <v>1</v>
      </c>
      <c r="G43" s="93">
        <f t="shared" si="4"/>
        <v>526.3000000000001</v>
      </c>
      <c r="H43" s="93">
        <v>454.1</v>
      </c>
      <c r="I43" s="93">
        <v>72.2</v>
      </c>
      <c r="J43" s="93">
        <f t="shared" si="5"/>
        <v>35</v>
      </c>
      <c r="K43" s="93">
        <v>31</v>
      </c>
      <c r="L43" s="93">
        <v>4</v>
      </c>
      <c r="M43" s="173" t="s">
        <v>734</v>
      </c>
      <c r="N43" s="93"/>
      <c r="O43" s="93"/>
      <c r="P43" s="300"/>
    </row>
    <row r="44" spans="1:16" ht="42.75" customHeight="1">
      <c r="A44" s="308">
        <v>14</v>
      </c>
      <c r="B44" s="301" t="s">
        <v>185</v>
      </c>
      <c r="C44" s="93">
        <v>5</v>
      </c>
      <c r="D44" s="93">
        <f t="shared" si="3"/>
        <v>10</v>
      </c>
      <c r="E44" s="93">
        <v>7</v>
      </c>
      <c r="F44" s="93">
        <v>3</v>
      </c>
      <c r="G44" s="93">
        <f t="shared" si="4"/>
        <v>325.5</v>
      </c>
      <c r="H44" s="93">
        <v>223.9</v>
      </c>
      <c r="I44" s="93">
        <v>101.6</v>
      </c>
      <c r="J44" s="93">
        <f t="shared" si="5"/>
        <v>23</v>
      </c>
      <c r="K44" s="93">
        <v>13</v>
      </c>
      <c r="L44" s="93">
        <v>10</v>
      </c>
      <c r="M44" s="173" t="s">
        <v>734</v>
      </c>
      <c r="N44" s="93"/>
      <c r="O44" s="93"/>
      <c r="P44" s="300"/>
    </row>
    <row r="45" spans="1:16" ht="42.75" customHeight="1">
      <c r="A45" s="308">
        <v>15</v>
      </c>
      <c r="B45" s="301" t="s">
        <v>738</v>
      </c>
      <c r="C45" s="93">
        <v>7</v>
      </c>
      <c r="D45" s="93">
        <f t="shared" si="3"/>
        <v>4</v>
      </c>
      <c r="E45" s="93">
        <v>3</v>
      </c>
      <c r="F45" s="93">
        <v>1</v>
      </c>
      <c r="G45" s="93">
        <f t="shared" si="4"/>
        <v>160.2</v>
      </c>
      <c r="H45" s="93">
        <v>110.9</v>
      </c>
      <c r="I45" s="93">
        <v>49.3</v>
      </c>
      <c r="J45" s="93">
        <f t="shared" si="5"/>
        <v>2</v>
      </c>
      <c r="K45" s="93">
        <v>0</v>
      </c>
      <c r="L45" s="93">
        <v>2</v>
      </c>
      <c r="M45" s="173" t="s">
        <v>734</v>
      </c>
      <c r="N45" s="93">
        <v>3</v>
      </c>
      <c r="O45" s="93">
        <v>107.3</v>
      </c>
      <c r="P45" s="300" t="s">
        <v>739</v>
      </c>
    </row>
    <row r="46" spans="1:16" ht="42.75" customHeight="1">
      <c r="A46" s="308">
        <v>16</v>
      </c>
      <c r="B46" s="301" t="s">
        <v>737</v>
      </c>
      <c r="C46" s="93">
        <v>30</v>
      </c>
      <c r="D46" s="93">
        <f t="shared" si="3"/>
        <v>1</v>
      </c>
      <c r="E46" s="93">
        <v>1</v>
      </c>
      <c r="F46" s="93"/>
      <c r="G46" s="93">
        <f t="shared" si="4"/>
        <v>47</v>
      </c>
      <c r="H46" s="93">
        <v>47</v>
      </c>
      <c r="I46" s="93"/>
      <c r="J46" s="93">
        <f t="shared" si="5"/>
        <v>4</v>
      </c>
      <c r="K46" s="93">
        <v>4</v>
      </c>
      <c r="L46" s="93"/>
      <c r="M46" s="173" t="s">
        <v>734</v>
      </c>
      <c r="N46" s="93"/>
      <c r="O46" s="93"/>
      <c r="P46" s="300"/>
    </row>
    <row r="47" spans="1:16" ht="42.75" customHeight="1">
      <c r="A47" s="308">
        <v>17</v>
      </c>
      <c r="B47" s="301" t="s">
        <v>185</v>
      </c>
      <c r="C47" s="93">
        <v>1</v>
      </c>
      <c r="D47" s="93">
        <f t="shared" si="3"/>
        <v>1</v>
      </c>
      <c r="E47" s="93"/>
      <c r="F47" s="93">
        <v>1</v>
      </c>
      <c r="G47" s="93">
        <f t="shared" si="4"/>
        <v>104.9</v>
      </c>
      <c r="H47" s="93">
        <v>46.1</v>
      </c>
      <c r="I47" s="93">
        <v>58.8</v>
      </c>
      <c r="J47" s="93">
        <f t="shared" si="5"/>
        <v>2</v>
      </c>
      <c r="K47" s="93"/>
      <c r="L47" s="93">
        <v>2</v>
      </c>
      <c r="M47" s="173" t="s">
        <v>734</v>
      </c>
      <c r="N47" s="93">
        <v>1</v>
      </c>
      <c r="O47" s="93">
        <v>46.1</v>
      </c>
      <c r="P47" s="309" t="s">
        <v>740</v>
      </c>
    </row>
    <row r="48" spans="1:16" ht="42.75" customHeight="1">
      <c r="A48" s="308">
        <v>18</v>
      </c>
      <c r="B48" s="301" t="s">
        <v>735</v>
      </c>
      <c r="C48" s="93">
        <v>5</v>
      </c>
      <c r="D48" s="93">
        <f t="shared" si="3"/>
        <v>1</v>
      </c>
      <c r="E48" s="93">
        <v>1</v>
      </c>
      <c r="F48" s="93"/>
      <c r="G48" s="93">
        <f t="shared" si="4"/>
        <v>33.5</v>
      </c>
      <c r="H48" s="93">
        <v>33.5</v>
      </c>
      <c r="I48" s="93"/>
      <c r="J48" s="93">
        <f t="shared" si="5"/>
        <v>2</v>
      </c>
      <c r="K48" s="93">
        <v>2</v>
      </c>
      <c r="L48" s="93"/>
      <c r="M48" s="173" t="s">
        <v>602</v>
      </c>
      <c r="N48" s="93"/>
      <c r="O48" s="93"/>
      <c r="P48" s="300"/>
    </row>
    <row r="49" spans="1:16" ht="42.75" customHeight="1">
      <c r="A49" s="308">
        <v>19</v>
      </c>
      <c r="B49" s="301" t="s">
        <v>741</v>
      </c>
      <c r="C49" s="93">
        <v>4</v>
      </c>
      <c r="D49" s="93">
        <f t="shared" si="3"/>
        <v>1</v>
      </c>
      <c r="E49" s="93">
        <v>1</v>
      </c>
      <c r="F49" s="93"/>
      <c r="G49" s="93">
        <f t="shared" si="4"/>
        <v>40.9</v>
      </c>
      <c r="H49" s="93">
        <v>40.9</v>
      </c>
      <c r="I49" s="93"/>
      <c r="J49" s="93">
        <f t="shared" si="5"/>
        <v>2</v>
      </c>
      <c r="K49" s="93">
        <v>2</v>
      </c>
      <c r="L49" s="93"/>
      <c r="M49" s="173" t="s">
        <v>734</v>
      </c>
      <c r="N49" s="93"/>
      <c r="O49" s="93"/>
      <c r="P49" s="300"/>
    </row>
    <row r="50" spans="1:16" ht="42.75" customHeight="1">
      <c r="A50" s="308">
        <v>20</v>
      </c>
      <c r="B50" s="301" t="s">
        <v>742</v>
      </c>
      <c r="C50" s="93">
        <v>20</v>
      </c>
      <c r="D50" s="93">
        <f t="shared" si="3"/>
        <v>3</v>
      </c>
      <c r="E50" s="93">
        <v>3</v>
      </c>
      <c r="F50" s="93"/>
      <c r="G50" s="93">
        <f t="shared" si="4"/>
        <v>221.8</v>
      </c>
      <c r="H50" s="93">
        <f>112.1+109.7</f>
        <v>221.8</v>
      </c>
      <c r="I50" s="93"/>
      <c r="J50" s="93">
        <f t="shared" si="5"/>
        <v>4</v>
      </c>
      <c r="K50" s="93">
        <v>4</v>
      </c>
      <c r="L50" s="93"/>
      <c r="M50" s="173" t="s">
        <v>734</v>
      </c>
      <c r="N50" s="93">
        <v>1</v>
      </c>
      <c r="O50" s="93">
        <v>109.7</v>
      </c>
      <c r="P50" s="300"/>
    </row>
    <row r="51" spans="1:16" ht="42.75" customHeight="1">
      <c r="A51" s="308">
        <v>21</v>
      </c>
      <c r="B51" s="301" t="s">
        <v>114</v>
      </c>
      <c r="C51" s="93" t="s">
        <v>53</v>
      </c>
      <c r="D51" s="93">
        <f t="shared" si="3"/>
        <v>1</v>
      </c>
      <c r="E51" s="93">
        <v>1</v>
      </c>
      <c r="F51" s="93"/>
      <c r="G51" s="93">
        <f t="shared" si="4"/>
        <v>38.8</v>
      </c>
      <c r="H51" s="93">
        <v>38.8</v>
      </c>
      <c r="I51" s="93"/>
      <c r="J51" s="93">
        <f t="shared" si="5"/>
        <v>5</v>
      </c>
      <c r="K51" s="93">
        <v>5</v>
      </c>
      <c r="L51" s="93"/>
      <c r="M51" s="173" t="s">
        <v>734</v>
      </c>
      <c r="N51" s="93"/>
      <c r="O51" s="93"/>
      <c r="P51" s="300"/>
    </row>
    <row r="52" spans="1:16" ht="42.75" customHeight="1">
      <c r="A52" s="308">
        <v>22</v>
      </c>
      <c r="B52" s="301" t="s">
        <v>743</v>
      </c>
      <c r="C52" s="93">
        <v>19</v>
      </c>
      <c r="D52" s="93">
        <f t="shared" si="3"/>
        <v>4</v>
      </c>
      <c r="E52" s="93">
        <v>3</v>
      </c>
      <c r="F52" s="93">
        <v>1</v>
      </c>
      <c r="G52" s="93">
        <f t="shared" si="4"/>
        <v>111.30000000000001</v>
      </c>
      <c r="H52" s="93">
        <v>84.4</v>
      </c>
      <c r="I52" s="93">
        <v>26.9</v>
      </c>
      <c r="J52" s="93">
        <f t="shared" si="5"/>
        <v>6</v>
      </c>
      <c r="K52" s="93">
        <v>2</v>
      </c>
      <c r="L52" s="93">
        <v>4</v>
      </c>
      <c r="M52" s="173" t="s">
        <v>734</v>
      </c>
      <c r="N52" s="93">
        <v>1</v>
      </c>
      <c r="O52" s="93">
        <v>27.8</v>
      </c>
      <c r="P52" s="300"/>
    </row>
    <row r="53" spans="1:16" ht="42.75" customHeight="1">
      <c r="A53" s="308">
        <v>23</v>
      </c>
      <c r="B53" s="301" t="s">
        <v>737</v>
      </c>
      <c r="C53" s="93">
        <v>11</v>
      </c>
      <c r="D53" s="93">
        <f t="shared" si="3"/>
        <v>1</v>
      </c>
      <c r="E53" s="93">
        <v>1</v>
      </c>
      <c r="F53" s="93"/>
      <c r="G53" s="93">
        <f t="shared" si="4"/>
        <v>49.2</v>
      </c>
      <c r="H53" s="93">
        <v>49.2</v>
      </c>
      <c r="I53" s="93"/>
      <c r="J53" s="93">
        <f t="shared" si="5"/>
        <v>3</v>
      </c>
      <c r="K53" s="93">
        <v>3</v>
      </c>
      <c r="L53" s="93"/>
      <c r="M53" s="173" t="s">
        <v>734</v>
      </c>
      <c r="N53" s="93"/>
      <c r="O53" s="93"/>
      <c r="P53" s="300"/>
    </row>
    <row r="54" spans="1:16" ht="42.75" customHeight="1">
      <c r="A54" s="308">
        <v>24</v>
      </c>
      <c r="B54" s="301" t="s">
        <v>705</v>
      </c>
      <c r="C54" s="93">
        <v>3</v>
      </c>
      <c r="D54" s="93">
        <f t="shared" si="3"/>
        <v>4</v>
      </c>
      <c r="E54" s="93">
        <v>2</v>
      </c>
      <c r="F54" s="93">
        <v>2</v>
      </c>
      <c r="G54" s="93">
        <f t="shared" si="4"/>
        <v>85.3</v>
      </c>
      <c r="H54" s="93">
        <v>42.5</v>
      </c>
      <c r="I54" s="93">
        <v>42.8</v>
      </c>
      <c r="J54" s="93">
        <f t="shared" si="5"/>
        <v>3</v>
      </c>
      <c r="K54" s="93">
        <v>0</v>
      </c>
      <c r="L54" s="93">
        <v>3</v>
      </c>
      <c r="M54" s="173" t="s">
        <v>734</v>
      </c>
      <c r="N54" s="93">
        <v>3</v>
      </c>
      <c r="O54" s="93">
        <v>64</v>
      </c>
      <c r="P54" s="300"/>
    </row>
    <row r="55" spans="1:16" ht="42.75" customHeight="1">
      <c r="A55" s="308">
        <v>25</v>
      </c>
      <c r="B55" s="301" t="s">
        <v>705</v>
      </c>
      <c r="C55" s="93">
        <v>15</v>
      </c>
      <c r="D55" s="93">
        <f t="shared" si="3"/>
        <v>1</v>
      </c>
      <c r="E55" s="93">
        <v>1</v>
      </c>
      <c r="F55" s="93"/>
      <c r="G55" s="93">
        <f t="shared" si="4"/>
        <v>41.9</v>
      </c>
      <c r="H55" s="93">
        <v>41.9</v>
      </c>
      <c r="I55" s="93"/>
      <c r="J55" s="93">
        <f t="shared" si="5"/>
        <v>3</v>
      </c>
      <c r="K55" s="93">
        <v>3</v>
      </c>
      <c r="L55" s="93"/>
      <c r="M55" s="173" t="s">
        <v>734</v>
      </c>
      <c r="N55" s="93"/>
      <c r="O55" s="93"/>
      <c r="P55" s="300"/>
    </row>
    <row r="56" spans="1:16" ht="42.75" customHeight="1">
      <c r="A56" s="308">
        <v>26</v>
      </c>
      <c r="B56" s="301" t="s">
        <v>130</v>
      </c>
      <c r="C56" s="93">
        <v>16</v>
      </c>
      <c r="D56" s="93">
        <f t="shared" si="3"/>
        <v>2</v>
      </c>
      <c r="E56" s="93">
        <v>1</v>
      </c>
      <c r="F56" s="93">
        <v>1</v>
      </c>
      <c r="G56" s="93">
        <f t="shared" si="4"/>
        <v>96.4</v>
      </c>
      <c r="H56" s="93">
        <v>48</v>
      </c>
      <c r="I56" s="93">
        <v>48.4</v>
      </c>
      <c r="J56" s="93">
        <f t="shared" si="5"/>
        <v>4</v>
      </c>
      <c r="K56" s="93">
        <v>2</v>
      </c>
      <c r="L56" s="93">
        <v>2</v>
      </c>
      <c r="M56" s="173" t="s">
        <v>734</v>
      </c>
      <c r="N56" s="93"/>
      <c r="O56" s="93"/>
      <c r="P56" s="300"/>
    </row>
    <row r="57" spans="1:16" ht="42.75" customHeight="1">
      <c r="A57" s="308">
        <v>27</v>
      </c>
      <c r="B57" s="301" t="s">
        <v>130</v>
      </c>
      <c r="C57" s="93">
        <v>1</v>
      </c>
      <c r="D57" s="93">
        <f t="shared" si="3"/>
        <v>1</v>
      </c>
      <c r="E57" s="93"/>
      <c r="F57" s="93">
        <v>1</v>
      </c>
      <c r="G57" s="93">
        <f t="shared" si="4"/>
        <v>39.5</v>
      </c>
      <c r="H57" s="93"/>
      <c r="I57" s="93">
        <v>39.5</v>
      </c>
      <c r="J57" s="93">
        <f t="shared" si="5"/>
        <v>1</v>
      </c>
      <c r="K57" s="93"/>
      <c r="L57" s="93">
        <v>1</v>
      </c>
      <c r="M57" s="173" t="s">
        <v>734</v>
      </c>
      <c r="N57" s="93">
        <v>1</v>
      </c>
      <c r="O57" s="93">
        <v>39.6</v>
      </c>
      <c r="P57" s="300"/>
    </row>
    <row r="58" spans="1:16" ht="42.75" customHeight="1">
      <c r="A58" s="308">
        <v>28</v>
      </c>
      <c r="B58" s="301" t="s">
        <v>114</v>
      </c>
      <c r="C58" s="93">
        <v>15</v>
      </c>
      <c r="D58" s="93">
        <f t="shared" si="3"/>
        <v>1</v>
      </c>
      <c r="E58" s="93">
        <v>1</v>
      </c>
      <c r="F58" s="93"/>
      <c r="G58" s="93">
        <f t="shared" si="4"/>
        <v>39.8</v>
      </c>
      <c r="H58" s="93">
        <v>39.8</v>
      </c>
      <c r="I58" s="93"/>
      <c r="J58" s="93">
        <f t="shared" si="5"/>
        <v>2</v>
      </c>
      <c r="K58" s="93">
        <v>2</v>
      </c>
      <c r="L58" s="93"/>
      <c r="M58" s="173" t="s">
        <v>734</v>
      </c>
      <c r="N58" s="93"/>
      <c r="O58" s="93"/>
      <c r="P58" s="300"/>
    </row>
    <row r="59" spans="1:16" ht="42.75" customHeight="1">
      <c r="A59" s="308">
        <v>29</v>
      </c>
      <c r="B59" s="301" t="s">
        <v>114</v>
      </c>
      <c r="C59" s="93">
        <v>22</v>
      </c>
      <c r="D59" s="93">
        <f t="shared" si="3"/>
        <v>1</v>
      </c>
      <c r="E59" s="93">
        <v>1</v>
      </c>
      <c r="F59" s="93"/>
      <c r="G59" s="93">
        <f t="shared" si="4"/>
        <v>36.7</v>
      </c>
      <c r="H59" s="93">
        <v>36.7</v>
      </c>
      <c r="I59" s="93"/>
      <c r="J59" s="93">
        <f t="shared" si="5"/>
        <v>5</v>
      </c>
      <c r="K59" s="93">
        <v>5</v>
      </c>
      <c r="L59" s="93"/>
      <c r="M59" s="173" t="s">
        <v>734</v>
      </c>
      <c r="N59" s="93"/>
      <c r="O59" s="93"/>
      <c r="P59" s="300"/>
    </row>
    <row r="60" spans="1:16" ht="42.75" customHeight="1">
      <c r="A60" s="308">
        <v>30</v>
      </c>
      <c r="B60" s="301" t="s">
        <v>737</v>
      </c>
      <c r="C60" s="93">
        <v>31</v>
      </c>
      <c r="D60" s="93">
        <f t="shared" si="3"/>
        <v>4</v>
      </c>
      <c r="E60" s="93">
        <v>4</v>
      </c>
      <c r="F60" s="93"/>
      <c r="G60" s="93">
        <f t="shared" si="4"/>
        <v>156.8</v>
      </c>
      <c r="H60" s="93">
        <v>156.8</v>
      </c>
      <c r="I60" s="93"/>
      <c r="J60" s="93">
        <f t="shared" si="5"/>
        <v>15</v>
      </c>
      <c r="K60" s="93">
        <v>15</v>
      </c>
      <c r="L60" s="93"/>
      <c r="M60" s="173" t="s">
        <v>734</v>
      </c>
      <c r="N60" s="93"/>
      <c r="O60" s="93"/>
      <c r="P60" s="306"/>
    </row>
    <row r="61" spans="1:16" ht="42.75" customHeight="1">
      <c r="A61" s="308">
        <v>31</v>
      </c>
      <c r="B61" s="301" t="s">
        <v>185</v>
      </c>
      <c r="C61" s="93">
        <v>17</v>
      </c>
      <c r="D61" s="93">
        <f t="shared" si="3"/>
        <v>2</v>
      </c>
      <c r="E61" s="93">
        <v>1</v>
      </c>
      <c r="F61" s="93">
        <v>1</v>
      </c>
      <c r="G61" s="93">
        <f t="shared" si="4"/>
        <v>37.8</v>
      </c>
      <c r="H61" s="93">
        <v>37.8</v>
      </c>
      <c r="I61" s="93"/>
      <c r="J61" s="93">
        <f t="shared" si="5"/>
        <v>3</v>
      </c>
      <c r="K61" s="93">
        <v>1</v>
      </c>
      <c r="L61" s="93">
        <v>2</v>
      </c>
      <c r="M61" s="173" t="s">
        <v>734</v>
      </c>
      <c r="N61" s="93"/>
      <c r="O61" s="93"/>
      <c r="P61" s="300"/>
    </row>
    <row r="62" spans="1:16" ht="42.75" customHeight="1">
      <c r="A62" s="308">
        <v>32</v>
      </c>
      <c r="B62" s="301" t="s">
        <v>596</v>
      </c>
      <c r="C62" s="93">
        <v>31</v>
      </c>
      <c r="D62" s="93">
        <f t="shared" si="3"/>
        <v>1</v>
      </c>
      <c r="E62" s="93">
        <v>1</v>
      </c>
      <c r="F62" s="93"/>
      <c r="G62" s="93">
        <f t="shared" si="4"/>
        <v>37</v>
      </c>
      <c r="H62" s="93">
        <v>37</v>
      </c>
      <c r="I62" s="93"/>
      <c r="J62" s="93">
        <f t="shared" si="5"/>
        <v>3</v>
      </c>
      <c r="K62" s="93">
        <v>3</v>
      </c>
      <c r="L62" s="93"/>
      <c r="M62" s="173" t="s">
        <v>734</v>
      </c>
      <c r="N62" s="93"/>
      <c r="O62" s="93"/>
      <c r="P62" s="300"/>
    </row>
    <row r="63" spans="1:16" ht="42.75" customHeight="1">
      <c r="A63" s="308">
        <v>33</v>
      </c>
      <c r="B63" s="301" t="s">
        <v>741</v>
      </c>
      <c r="C63" s="93">
        <v>5</v>
      </c>
      <c r="D63" s="93">
        <f t="shared" si="3"/>
        <v>1</v>
      </c>
      <c r="E63" s="93">
        <v>1</v>
      </c>
      <c r="F63" s="93"/>
      <c r="G63" s="93">
        <f t="shared" si="4"/>
        <v>40.9</v>
      </c>
      <c r="H63" s="93">
        <v>40.9</v>
      </c>
      <c r="I63" s="93"/>
      <c r="J63" s="93">
        <f t="shared" si="5"/>
        <v>2</v>
      </c>
      <c r="K63" s="93">
        <v>2</v>
      </c>
      <c r="L63" s="93"/>
      <c r="M63" s="173" t="s">
        <v>734</v>
      </c>
      <c r="N63" s="93"/>
      <c r="O63" s="93"/>
      <c r="P63" s="300"/>
    </row>
    <row r="64" spans="1:16" ht="42.75" customHeight="1">
      <c r="A64" s="308">
        <v>34</v>
      </c>
      <c r="B64" s="301" t="s">
        <v>521</v>
      </c>
      <c r="C64" s="93">
        <v>12</v>
      </c>
      <c r="D64" s="93">
        <f t="shared" si="3"/>
        <v>4</v>
      </c>
      <c r="E64" s="93">
        <v>2</v>
      </c>
      <c r="F64" s="93">
        <v>2</v>
      </c>
      <c r="G64" s="93">
        <f t="shared" si="4"/>
        <v>155.6</v>
      </c>
      <c r="H64" s="93">
        <v>77.6</v>
      </c>
      <c r="I64" s="93">
        <v>78</v>
      </c>
      <c r="J64" s="93">
        <f t="shared" si="5"/>
        <v>12</v>
      </c>
      <c r="K64" s="93">
        <v>8</v>
      </c>
      <c r="L64" s="93">
        <v>4</v>
      </c>
      <c r="M64" s="173" t="s">
        <v>734</v>
      </c>
      <c r="N64" s="93"/>
      <c r="O64" s="93"/>
      <c r="P64" s="300"/>
    </row>
    <row r="65" spans="1:16" ht="42.75" customHeight="1">
      <c r="A65" s="308">
        <v>35</v>
      </c>
      <c r="B65" s="301" t="s">
        <v>744</v>
      </c>
      <c r="C65" s="93">
        <v>22</v>
      </c>
      <c r="D65" s="93">
        <f t="shared" si="3"/>
        <v>2</v>
      </c>
      <c r="E65" s="93">
        <v>1</v>
      </c>
      <c r="F65" s="93">
        <v>1</v>
      </c>
      <c r="G65" s="93">
        <f t="shared" si="4"/>
        <v>76.1</v>
      </c>
      <c r="H65" s="93">
        <v>38.3</v>
      </c>
      <c r="I65" s="93">
        <v>37.8</v>
      </c>
      <c r="J65" s="93">
        <f t="shared" si="5"/>
        <v>6</v>
      </c>
      <c r="K65" s="93">
        <v>4</v>
      </c>
      <c r="L65" s="93">
        <v>2</v>
      </c>
      <c r="M65" s="173" t="s">
        <v>734</v>
      </c>
      <c r="N65" s="93"/>
      <c r="O65" s="93"/>
      <c r="P65" s="306" t="s">
        <v>745</v>
      </c>
    </row>
    <row r="66" spans="1:16" ht="42.75" customHeight="1">
      <c r="A66" s="308">
        <v>36</v>
      </c>
      <c r="B66" s="301" t="s">
        <v>746</v>
      </c>
      <c r="C66" s="93">
        <v>8</v>
      </c>
      <c r="D66" s="93">
        <f t="shared" si="3"/>
        <v>2</v>
      </c>
      <c r="E66" s="93">
        <v>2</v>
      </c>
      <c r="F66" s="93"/>
      <c r="G66" s="93">
        <f t="shared" si="4"/>
        <v>80.7</v>
      </c>
      <c r="H66" s="93">
        <v>80.7</v>
      </c>
      <c r="I66" s="93"/>
      <c r="J66" s="93">
        <f t="shared" si="5"/>
        <v>3</v>
      </c>
      <c r="K66" s="93">
        <v>3</v>
      </c>
      <c r="L66" s="93"/>
      <c r="M66" s="173" t="s">
        <v>734</v>
      </c>
      <c r="N66" s="93"/>
      <c r="O66" s="93"/>
      <c r="P66" s="310"/>
    </row>
    <row r="67" spans="1:16" ht="42.75" customHeight="1">
      <c r="A67" s="308">
        <v>37</v>
      </c>
      <c r="B67" s="301" t="s">
        <v>730</v>
      </c>
      <c r="C67" s="93" t="s">
        <v>747</v>
      </c>
      <c r="D67" s="93">
        <f>E67+F67</f>
        <v>2</v>
      </c>
      <c r="E67" s="93">
        <v>1</v>
      </c>
      <c r="F67" s="93">
        <v>1</v>
      </c>
      <c r="G67" s="93">
        <f t="shared" si="4"/>
        <v>77.9</v>
      </c>
      <c r="H67" s="93">
        <v>38.9</v>
      </c>
      <c r="I67" s="93">
        <v>39</v>
      </c>
      <c r="J67" s="93">
        <f t="shared" si="5"/>
        <v>6</v>
      </c>
      <c r="K67" s="93">
        <v>4</v>
      </c>
      <c r="L67" s="93">
        <v>2</v>
      </c>
      <c r="M67" s="173" t="s">
        <v>734</v>
      </c>
      <c r="N67" s="93"/>
      <c r="O67" s="93"/>
      <c r="P67" s="306"/>
    </row>
    <row r="68" spans="1:16" ht="42.75" customHeight="1">
      <c r="A68" s="308">
        <v>38</v>
      </c>
      <c r="B68" s="301" t="s">
        <v>193</v>
      </c>
      <c r="C68" s="93">
        <v>15</v>
      </c>
      <c r="D68" s="93">
        <f>E68+F68</f>
        <v>8</v>
      </c>
      <c r="E68" s="93">
        <v>8</v>
      </c>
      <c r="F68" s="93"/>
      <c r="G68" s="93">
        <f>H68+I68</f>
        <v>335.6</v>
      </c>
      <c r="H68" s="93">
        <v>335.6</v>
      </c>
      <c r="I68" s="93"/>
      <c r="J68" s="93">
        <f>K68+L68</f>
        <v>4</v>
      </c>
      <c r="K68" s="93">
        <v>4</v>
      </c>
      <c r="L68" s="93"/>
      <c r="M68" s="173" t="s">
        <v>602</v>
      </c>
      <c r="N68" s="93"/>
      <c r="O68" s="93"/>
      <c r="P68" s="300"/>
    </row>
    <row r="69" spans="1:16" ht="42.75" customHeight="1">
      <c r="A69" s="308">
        <v>39</v>
      </c>
      <c r="B69" s="301" t="s">
        <v>743</v>
      </c>
      <c r="C69" s="93">
        <v>5</v>
      </c>
      <c r="D69" s="93">
        <f t="shared" si="3"/>
        <v>1</v>
      </c>
      <c r="E69" s="93">
        <v>1</v>
      </c>
      <c r="F69" s="93"/>
      <c r="G69" s="93">
        <f t="shared" si="4"/>
        <v>40.4</v>
      </c>
      <c r="H69" s="93">
        <v>40.4</v>
      </c>
      <c r="I69" s="93"/>
      <c r="J69" s="93">
        <f t="shared" si="5"/>
        <v>2</v>
      </c>
      <c r="K69" s="93">
        <v>2</v>
      </c>
      <c r="L69" s="93"/>
      <c r="M69" s="173" t="s">
        <v>748</v>
      </c>
      <c r="N69" s="93"/>
      <c r="O69" s="93"/>
      <c r="P69" s="300"/>
    </row>
    <row r="70" spans="1:16" ht="42.75" customHeight="1">
      <c r="A70" s="308">
        <v>40</v>
      </c>
      <c r="B70" s="301" t="s">
        <v>737</v>
      </c>
      <c r="C70" s="93">
        <v>13</v>
      </c>
      <c r="D70" s="93">
        <f>E70+F70</f>
        <v>1</v>
      </c>
      <c r="E70" s="93">
        <v>1</v>
      </c>
      <c r="F70" s="93"/>
      <c r="G70" s="93">
        <f>H70+I70</f>
        <v>38.7</v>
      </c>
      <c r="H70" s="93">
        <v>38.7</v>
      </c>
      <c r="I70" s="93"/>
      <c r="J70" s="93">
        <f>K70+L70</f>
        <v>2</v>
      </c>
      <c r="K70" s="93">
        <v>2</v>
      </c>
      <c r="L70" s="93"/>
      <c r="M70" s="173" t="s">
        <v>749</v>
      </c>
      <c r="N70" s="93"/>
      <c r="O70" s="93"/>
      <c r="P70" s="300"/>
    </row>
    <row r="71" spans="1:16" ht="42.75" customHeight="1">
      <c r="A71" s="308">
        <v>41</v>
      </c>
      <c r="B71" s="298" t="s">
        <v>596</v>
      </c>
      <c r="C71" s="93" t="s">
        <v>37</v>
      </c>
      <c r="D71" s="93">
        <f t="shared" si="3"/>
        <v>1</v>
      </c>
      <c r="E71" s="299">
        <v>1</v>
      </c>
      <c r="F71" s="299"/>
      <c r="G71" s="93">
        <f t="shared" si="4"/>
        <v>43.3</v>
      </c>
      <c r="H71" s="299">
        <v>43.3</v>
      </c>
      <c r="I71" s="299"/>
      <c r="J71" s="93">
        <f t="shared" si="5"/>
        <v>6</v>
      </c>
      <c r="K71" s="299">
        <v>6</v>
      </c>
      <c r="L71" s="299"/>
      <c r="M71" s="173" t="s">
        <v>750</v>
      </c>
      <c r="N71" s="93"/>
      <c r="O71" s="93"/>
      <c r="P71" s="300"/>
    </row>
    <row r="72" spans="1:16" ht="42.75" customHeight="1">
      <c r="A72" s="308">
        <v>42</v>
      </c>
      <c r="B72" s="298" t="s">
        <v>185</v>
      </c>
      <c r="C72" s="93">
        <v>15</v>
      </c>
      <c r="D72" s="93">
        <f t="shared" si="3"/>
        <v>1</v>
      </c>
      <c r="E72" s="299">
        <v>1</v>
      </c>
      <c r="F72" s="299"/>
      <c r="G72" s="93">
        <f t="shared" si="4"/>
        <v>40.3</v>
      </c>
      <c r="H72" s="299">
        <v>40.3</v>
      </c>
      <c r="I72" s="299"/>
      <c r="J72" s="93">
        <f t="shared" si="5"/>
        <v>1</v>
      </c>
      <c r="K72" s="299">
        <v>1</v>
      </c>
      <c r="L72" s="299"/>
      <c r="M72" s="173" t="s">
        <v>751</v>
      </c>
      <c r="N72" s="93"/>
      <c r="O72" s="93"/>
      <c r="P72" s="300"/>
    </row>
    <row r="73" spans="1:16" ht="42.75" customHeight="1">
      <c r="A73" s="308">
        <v>43</v>
      </c>
      <c r="B73" s="298" t="s">
        <v>752</v>
      </c>
      <c r="C73" s="299" t="s">
        <v>753</v>
      </c>
      <c r="D73" s="93">
        <f t="shared" si="3"/>
        <v>1</v>
      </c>
      <c r="E73" s="299">
        <v>1</v>
      </c>
      <c r="F73" s="299"/>
      <c r="G73" s="93">
        <f t="shared" si="4"/>
        <v>41.3</v>
      </c>
      <c r="H73" s="299">
        <v>41.3</v>
      </c>
      <c r="I73" s="299"/>
      <c r="J73" s="93">
        <f t="shared" si="5"/>
        <v>1</v>
      </c>
      <c r="K73" s="299">
        <v>1</v>
      </c>
      <c r="L73" s="299"/>
      <c r="M73" s="173" t="s">
        <v>751</v>
      </c>
      <c r="N73" s="93"/>
      <c r="O73" s="93"/>
      <c r="P73" s="300"/>
    </row>
    <row r="74" spans="1:16" ht="42.75" customHeight="1">
      <c r="A74" s="308">
        <v>44</v>
      </c>
      <c r="B74" s="298" t="s">
        <v>521</v>
      </c>
      <c r="C74" s="93" t="s">
        <v>139</v>
      </c>
      <c r="D74" s="93">
        <f t="shared" si="3"/>
        <v>1</v>
      </c>
      <c r="E74" s="299">
        <v>1</v>
      </c>
      <c r="F74" s="299"/>
      <c r="G74" s="93">
        <f t="shared" si="4"/>
        <v>35.2</v>
      </c>
      <c r="H74" s="299">
        <v>35.2</v>
      </c>
      <c r="I74" s="299"/>
      <c r="J74" s="93">
        <f t="shared" si="5"/>
        <v>1</v>
      </c>
      <c r="K74" s="299">
        <v>1</v>
      </c>
      <c r="L74" s="299"/>
      <c r="M74" s="173" t="s">
        <v>751</v>
      </c>
      <c r="N74" s="93"/>
      <c r="O74" s="93"/>
      <c r="P74" s="300"/>
    </row>
    <row r="75" spans="1:16" ht="42.75" customHeight="1">
      <c r="A75" s="308">
        <v>45</v>
      </c>
      <c r="B75" s="301" t="s">
        <v>752</v>
      </c>
      <c r="C75" s="93" t="s">
        <v>754</v>
      </c>
      <c r="D75" s="93">
        <f>E75+F75</f>
        <v>1</v>
      </c>
      <c r="E75" s="93">
        <v>1</v>
      </c>
      <c r="F75" s="93"/>
      <c r="G75" s="93">
        <f>H75+I75</f>
        <v>48.3</v>
      </c>
      <c r="H75" s="93">
        <v>48.3</v>
      </c>
      <c r="I75" s="93"/>
      <c r="J75" s="93">
        <f>K75+L75</f>
        <v>5</v>
      </c>
      <c r="K75" s="93">
        <v>5</v>
      </c>
      <c r="L75" s="93"/>
      <c r="M75" s="173" t="s">
        <v>755</v>
      </c>
      <c r="N75" s="93"/>
      <c r="O75" s="93"/>
      <c r="P75" s="300"/>
    </row>
    <row r="76" spans="1:16" ht="42.75" customHeight="1">
      <c r="A76" s="308">
        <v>46</v>
      </c>
      <c r="B76" s="301" t="s">
        <v>741</v>
      </c>
      <c r="C76" s="93">
        <v>16</v>
      </c>
      <c r="D76" s="93">
        <f>E76+F76</f>
        <v>1</v>
      </c>
      <c r="E76" s="93">
        <v>1</v>
      </c>
      <c r="F76" s="93"/>
      <c r="G76" s="93">
        <f>H76+I76</f>
        <v>44.5</v>
      </c>
      <c r="H76" s="93">
        <v>44.5</v>
      </c>
      <c r="I76" s="93"/>
      <c r="J76" s="93">
        <f>K76+L76</f>
        <v>3</v>
      </c>
      <c r="K76" s="93">
        <v>3</v>
      </c>
      <c r="L76" s="93"/>
      <c r="M76" s="173" t="s">
        <v>755</v>
      </c>
      <c r="N76" s="93"/>
      <c r="O76" s="93"/>
      <c r="P76" s="300"/>
    </row>
    <row r="77" spans="1:16" ht="42.75" customHeight="1">
      <c r="A77" s="308">
        <v>47</v>
      </c>
      <c r="B77" s="302" t="s">
        <v>756</v>
      </c>
      <c r="C77" s="303" t="s">
        <v>757</v>
      </c>
      <c r="D77" s="304">
        <f t="shared" si="3"/>
        <v>1</v>
      </c>
      <c r="E77" s="305">
        <v>1</v>
      </c>
      <c r="F77" s="305"/>
      <c r="G77" s="304">
        <f t="shared" si="4"/>
        <v>47.8</v>
      </c>
      <c r="H77" s="305">
        <v>47.8</v>
      </c>
      <c r="I77" s="305"/>
      <c r="J77" s="304">
        <f t="shared" si="5"/>
        <v>2</v>
      </c>
      <c r="K77" s="305">
        <v>2</v>
      </c>
      <c r="L77" s="305"/>
      <c r="M77" s="173" t="s">
        <v>758</v>
      </c>
      <c r="N77" s="304"/>
      <c r="O77" s="304"/>
      <c r="P77" s="306"/>
    </row>
    <row r="78" spans="1:16" ht="42.75" customHeight="1">
      <c r="A78" s="308">
        <v>48</v>
      </c>
      <c r="B78" s="302" t="s">
        <v>759</v>
      </c>
      <c r="C78" s="303">
        <v>118</v>
      </c>
      <c r="D78" s="304">
        <v>2</v>
      </c>
      <c r="E78" s="305">
        <v>2</v>
      </c>
      <c r="F78" s="305">
        <v>0</v>
      </c>
      <c r="G78" s="304">
        <v>111.1</v>
      </c>
      <c r="H78" s="305">
        <v>111.1</v>
      </c>
      <c r="I78" s="305">
        <v>0</v>
      </c>
      <c r="J78" s="304">
        <v>2</v>
      </c>
      <c r="K78" s="305">
        <v>2</v>
      </c>
      <c r="L78" s="305">
        <v>0</v>
      </c>
      <c r="M78" s="176" t="s">
        <v>760</v>
      </c>
      <c r="N78" s="304"/>
      <c r="O78" s="304"/>
      <c r="P78" s="306"/>
    </row>
    <row r="79" spans="1:16" ht="42.75" customHeight="1">
      <c r="A79" s="308">
        <v>49</v>
      </c>
      <c r="B79" s="302" t="s">
        <v>521</v>
      </c>
      <c r="C79" s="303" t="s">
        <v>138</v>
      </c>
      <c r="D79" s="304">
        <v>1</v>
      </c>
      <c r="E79" s="305">
        <v>1</v>
      </c>
      <c r="F79" s="305">
        <v>0</v>
      </c>
      <c r="G79" s="304">
        <v>50.4</v>
      </c>
      <c r="H79" s="305">
        <v>50.4</v>
      </c>
      <c r="I79" s="305">
        <v>0</v>
      </c>
      <c r="J79" s="304">
        <v>1</v>
      </c>
      <c r="K79" s="305">
        <v>1</v>
      </c>
      <c r="L79" s="305">
        <v>0</v>
      </c>
      <c r="M79" s="176" t="s">
        <v>760</v>
      </c>
      <c r="N79" s="304"/>
      <c r="O79" s="304"/>
      <c r="P79" s="306"/>
    </row>
    <row r="80" spans="1:16" ht="42.75" customHeight="1">
      <c r="A80" s="308">
        <v>50</v>
      </c>
      <c r="B80" s="302" t="s">
        <v>738</v>
      </c>
      <c r="C80" s="303" t="s">
        <v>761</v>
      </c>
      <c r="D80" s="304">
        <v>1</v>
      </c>
      <c r="E80" s="305">
        <v>1</v>
      </c>
      <c r="F80" s="305">
        <v>0</v>
      </c>
      <c r="G80" s="304">
        <v>54.1</v>
      </c>
      <c r="H80" s="305">
        <v>54.1</v>
      </c>
      <c r="I80" s="305">
        <v>0</v>
      </c>
      <c r="J80" s="304">
        <v>2</v>
      </c>
      <c r="K80" s="305">
        <v>2</v>
      </c>
      <c r="L80" s="305">
        <v>0</v>
      </c>
      <c r="M80" s="176" t="s">
        <v>760</v>
      </c>
      <c r="N80" s="304"/>
      <c r="O80" s="304"/>
      <c r="P80" s="306"/>
    </row>
    <row r="81" spans="1:16" ht="42.75" customHeight="1">
      <c r="A81" s="308">
        <v>51</v>
      </c>
      <c r="B81" s="302" t="s">
        <v>185</v>
      </c>
      <c r="C81" s="303" t="s">
        <v>762</v>
      </c>
      <c r="D81" s="304">
        <v>1</v>
      </c>
      <c r="E81" s="305"/>
      <c r="F81" s="305">
        <v>1</v>
      </c>
      <c r="G81" s="304">
        <v>49.3</v>
      </c>
      <c r="H81" s="305"/>
      <c r="I81" s="305">
        <v>49.3</v>
      </c>
      <c r="J81" s="304"/>
      <c r="K81" s="305"/>
      <c r="L81" s="305"/>
      <c r="M81" s="173" t="s">
        <v>763</v>
      </c>
      <c r="N81" s="304"/>
      <c r="O81" s="304"/>
      <c r="P81" s="306"/>
    </row>
    <row r="82" spans="1:16" ht="42.75" customHeight="1">
      <c r="A82" s="308">
        <v>52</v>
      </c>
      <c r="B82" s="302" t="s">
        <v>738</v>
      </c>
      <c r="C82" s="303" t="s">
        <v>764</v>
      </c>
      <c r="D82" s="304">
        <v>1</v>
      </c>
      <c r="E82" s="305">
        <v>1</v>
      </c>
      <c r="F82" s="305">
        <v>0</v>
      </c>
      <c r="G82" s="304">
        <v>41.1</v>
      </c>
      <c r="H82" s="305">
        <v>41.1</v>
      </c>
      <c r="I82" s="305">
        <v>0</v>
      </c>
      <c r="J82" s="304">
        <v>3</v>
      </c>
      <c r="K82" s="305">
        <v>3</v>
      </c>
      <c r="L82" s="305">
        <v>0</v>
      </c>
      <c r="M82" s="173" t="s">
        <v>765</v>
      </c>
      <c r="N82" s="304"/>
      <c r="O82" s="304"/>
      <c r="P82" s="306"/>
    </row>
    <row r="83" spans="1:16" ht="42.75" customHeight="1" thickBot="1">
      <c r="A83" s="312">
        <v>53</v>
      </c>
      <c r="B83" s="363" t="s">
        <v>709</v>
      </c>
      <c r="C83" s="364">
        <v>50</v>
      </c>
      <c r="D83" s="365">
        <v>3</v>
      </c>
      <c r="E83" s="366">
        <v>0</v>
      </c>
      <c r="F83" s="366">
        <v>3</v>
      </c>
      <c r="G83" s="365">
        <v>112.8</v>
      </c>
      <c r="H83" s="366">
        <v>0</v>
      </c>
      <c r="I83" s="366">
        <v>112.8</v>
      </c>
      <c r="J83" s="365">
        <v>2</v>
      </c>
      <c r="K83" s="366">
        <v>0</v>
      </c>
      <c r="L83" s="366">
        <v>2</v>
      </c>
      <c r="M83" s="367" t="s">
        <v>766</v>
      </c>
      <c r="N83" s="365"/>
      <c r="O83" s="365"/>
      <c r="P83" s="368"/>
    </row>
    <row r="84" spans="1:16" ht="25.5" customHeight="1" thickBot="1">
      <c r="A84" s="490" t="s">
        <v>767</v>
      </c>
      <c r="B84" s="491"/>
      <c r="C84" s="492"/>
      <c r="D84" s="314">
        <f aca="true" t="shared" si="6" ref="D84:L84">SUM(D13:D83)</f>
        <v>157</v>
      </c>
      <c r="E84" s="314">
        <f t="shared" si="6"/>
        <v>106</v>
      </c>
      <c r="F84" s="314">
        <f t="shared" si="6"/>
        <v>51</v>
      </c>
      <c r="G84" s="314">
        <f t="shared" si="6"/>
        <v>6609.300000000002</v>
      </c>
      <c r="H84" s="314">
        <f t="shared" si="6"/>
        <v>4422.700000000003</v>
      </c>
      <c r="I84" s="314">
        <f t="shared" si="6"/>
        <v>2186.6000000000004</v>
      </c>
      <c r="J84" s="314">
        <f t="shared" si="6"/>
        <v>338</v>
      </c>
      <c r="K84" s="314">
        <f t="shared" si="6"/>
        <v>239</v>
      </c>
      <c r="L84" s="314">
        <f t="shared" si="6"/>
        <v>99</v>
      </c>
      <c r="M84" s="315"/>
      <c r="N84" s="316">
        <f>SUM(N13:N74)</f>
        <v>28</v>
      </c>
      <c r="O84" s="361"/>
      <c r="P84" s="362"/>
    </row>
    <row r="85" spans="1:16" ht="30" customHeight="1" thickBot="1">
      <c r="A85" s="317"/>
      <c r="B85" s="313" t="s">
        <v>768</v>
      </c>
      <c r="C85" s="317"/>
      <c r="D85" s="318"/>
      <c r="E85" s="318"/>
      <c r="F85" s="318"/>
      <c r="G85" s="318"/>
      <c r="H85" s="318"/>
      <c r="I85" s="318"/>
      <c r="J85" s="318"/>
      <c r="K85" s="318"/>
      <c r="L85" s="318"/>
      <c r="M85" s="319"/>
      <c r="N85" s="318"/>
      <c r="O85" s="318"/>
      <c r="P85" s="320"/>
    </row>
    <row r="86" spans="1:16" ht="42.75" customHeight="1">
      <c r="A86" s="321">
        <v>1</v>
      </c>
      <c r="B86" s="322" t="s">
        <v>13</v>
      </c>
      <c r="C86" s="323">
        <v>3</v>
      </c>
      <c r="D86" s="208">
        <f aca="true" t="shared" si="7" ref="D86:D113">E86+F86</f>
        <v>2</v>
      </c>
      <c r="E86" s="323">
        <v>2</v>
      </c>
      <c r="F86" s="323"/>
      <c r="G86" s="208">
        <f>H86+I86</f>
        <v>54.5</v>
      </c>
      <c r="H86" s="323">
        <v>54.5</v>
      </c>
      <c r="I86" s="323"/>
      <c r="J86" s="208">
        <f>K86+L86</f>
        <v>3</v>
      </c>
      <c r="K86" s="323">
        <v>3</v>
      </c>
      <c r="L86" s="323">
        <v>0</v>
      </c>
      <c r="M86" s="324" t="s">
        <v>115</v>
      </c>
      <c r="N86" s="323"/>
      <c r="O86" s="323"/>
      <c r="P86" s="325"/>
    </row>
    <row r="87" spans="1:16" ht="42.75" customHeight="1">
      <c r="A87" s="297">
        <v>2</v>
      </c>
      <c r="B87" s="301" t="s">
        <v>769</v>
      </c>
      <c r="C87" s="93">
        <v>3</v>
      </c>
      <c r="D87" s="93">
        <f t="shared" si="7"/>
        <v>1</v>
      </c>
      <c r="E87" s="93">
        <v>1</v>
      </c>
      <c r="F87" s="93"/>
      <c r="G87" s="93">
        <f aca="true" t="shared" si="8" ref="G87:G114">H87+I87</f>
        <v>44.8</v>
      </c>
      <c r="H87" s="93">
        <v>44.8</v>
      </c>
      <c r="I87" s="93"/>
      <c r="J87" s="93">
        <f aca="true" t="shared" si="9" ref="J87:J114">K87+L87</f>
        <v>8</v>
      </c>
      <c r="K87" s="93">
        <v>8</v>
      </c>
      <c r="L87" s="175">
        <v>0</v>
      </c>
      <c r="M87" s="173" t="s">
        <v>115</v>
      </c>
      <c r="N87" s="93"/>
      <c r="O87" s="93"/>
      <c r="P87" s="300"/>
    </row>
    <row r="88" spans="1:16" ht="42.75" customHeight="1">
      <c r="A88" s="297">
        <v>3</v>
      </c>
      <c r="B88" s="301" t="s">
        <v>769</v>
      </c>
      <c r="C88" s="93">
        <v>6</v>
      </c>
      <c r="D88" s="93">
        <f t="shared" si="7"/>
        <v>2</v>
      </c>
      <c r="E88" s="93">
        <v>2</v>
      </c>
      <c r="F88" s="93"/>
      <c r="G88" s="93">
        <f t="shared" si="8"/>
        <v>87.4</v>
      </c>
      <c r="H88" s="93">
        <v>87.4</v>
      </c>
      <c r="I88" s="93"/>
      <c r="J88" s="93">
        <f t="shared" si="9"/>
        <v>5</v>
      </c>
      <c r="K88" s="93">
        <v>5</v>
      </c>
      <c r="L88" s="175">
        <v>0</v>
      </c>
      <c r="M88" s="173" t="s">
        <v>115</v>
      </c>
      <c r="N88" s="93"/>
      <c r="O88" s="93"/>
      <c r="P88" s="300"/>
    </row>
    <row r="89" spans="1:16" ht="42.75" customHeight="1">
      <c r="A89" s="326">
        <v>4</v>
      </c>
      <c r="B89" s="301" t="s">
        <v>741</v>
      </c>
      <c r="C89" s="93">
        <v>5</v>
      </c>
      <c r="D89" s="93">
        <f t="shared" si="7"/>
        <v>2</v>
      </c>
      <c r="E89" s="93">
        <v>2</v>
      </c>
      <c r="F89" s="93"/>
      <c r="G89" s="93">
        <f t="shared" si="8"/>
        <v>81.7</v>
      </c>
      <c r="H89" s="93">
        <v>81.7</v>
      </c>
      <c r="I89" s="93"/>
      <c r="J89" s="93">
        <f t="shared" si="9"/>
        <v>3</v>
      </c>
      <c r="K89" s="93">
        <v>3</v>
      </c>
      <c r="L89" s="175">
        <v>0</v>
      </c>
      <c r="M89" s="173" t="s">
        <v>115</v>
      </c>
      <c r="N89" s="93"/>
      <c r="O89" s="93"/>
      <c r="P89" s="300"/>
    </row>
    <row r="90" spans="1:16" ht="42.75" customHeight="1">
      <c r="A90" s="297">
        <v>5</v>
      </c>
      <c r="B90" s="301" t="s">
        <v>13</v>
      </c>
      <c r="C90" s="93">
        <v>5</v>
      </c>
      <c r="D90" s="93">
        <f t="shared" si="7"/>
        <v>4</v>
      </c>
      <c r="E90" s="93">
        <v>4</v>
      </c>
      <c r="F90" s="93"/>
      <c r="G90" s="93">
        <f t="shared" si="8"/>
        <v>105.9</v>
      </c>
      <c r="H90" s="93">
        <v>105.9</v>
      </c>
      <c r="I90" s="93"/>
      <c r="J90" s="93">
        <f t="shared" si="9"/>
        <v>4</v>
      </c>
      <c r="K90" s="93">
        <v>4</v>
      </c>
      <c r="L90" s="175">
        <v>0</v>
      </c>
      <c r="M90" s="173" t="s">
        <v>115</v>
      </c>
      <c r="N90" s="93"/>
      <c r="O90" s="93"/>
      <c r="P90" s="300"/>
    </row>
    <row r="91" spans="1:16" ht="42.75" customHeight="1">
      <c r="A91" s="297">
        <v>6</v>
      </c>
      <c r="B91" s="301" t="s">
        <v>13</v>
      </c>
      <c r="C91" s="93">
        <v>6</v>
      </c>
      <c r="D91" s="93">
        <f t="shared" si="7"/>
        <v>2</v>
      </c>
      <c r="E91" s="93">
        <v>2</v>
      </c>
      <c r="F91" s="93"/>
      <c r="G91" s="93">
        <f t="shared" si="8"/>
        <v>107.1</v>
      </c>
      <c r="H91" s="93">
        <v>107.1</v>
      </c>
      <c r="I91" s="93"/>
      <c r="J91" s="93">
        <f t="shared" si="9"/>
        <v>3</v>
      </c>
      <c r="K91" s="93">
        <v>3</v>
      </c>
      <c r="L91" s="175">
        <v>0</v>
      </c>
      <c r="M91" s="173" t="s">
        <v>115</v>
      </c>
      <c r="N91" s="93"/>
      <c r="O91" s="93"/>
      <c r="P91" s="300"/>
    </row>
    <row r="92" spans="1:16" ht="42.75" customHeight="1">
      <c r="A92" s="326">
        <v>7</v>
      </c>
      <c r="B92" s="301" t="s">
        <v>13</v>
      </c>
      <c r="C92" s="93">
        <v>8</v>
      </c>
      <c r="D92" s="93">
        <v>3</v>
      </c>
      <c r="E92" s="93">
        <v>3</v>
      </c>
      <c r="F92" s="93"/>
      <c r="G92" s="93">
        <f t="shared" si="8"/>
        <v>107.4</v>
      </c>
      <c r="H92" s="93">
        <v>107.4</v>
      </c>
      <c r="I92" s="93"/>
      <c r="J92" s="93">
        <f t="shared" si="9"/>
        <v>2</v>
      </c>
      <c r="K92" s="93">
        <v>2</v>
      </c>
      <c r="L92" s="175">
        <v>0</v>
      </c>
      <c r="M92" s="173" t="s">
        <v>115</v>
      </c>
      <c r="N92" s="93"/>
      <c r="O92" s="93"/>
      <c r="P92" s="300"/>
    </row>
    <row r="93" spans="1:16" ht="42.75" customHeight="1">
      <c r="A93" s="297">
        <v>8</v>
      </c>
      <c r="B93" s="301" t="s">
        <v>13</v>
      </c>
      <c r="C93" s="93">
        <v>9</v>
      </c>
      <c r="D93" s="93">
        <f t="shared" si="7"/>
        <v>3</v>
      </c>
      <c r="E93" s="93">
        <v>3</v>
      </c>
      <c r="F93" s="93"/>
      <c r="G93" s="93">
        <f t="shared" si="8"/>
        <v>143</v>
      </c>
      <c r="H93" s="93">
        <v>143</v>
      </c>
      <c r="I93" s="93"/>
      <c r="J93" s="93">
        <f t="shared" si="9"/>
        <v>8</v>
      </c>
      <c r="K93" s="93">
        <v>8</v>
      </c>
      <c r="L93" s="175">
        <v>0</v>
      </c>
      <c r="M93" s="173" t="s">
        <v>115</v>
      </c>
      <c r="N93" s="93"/>
      <c r="O93" s="93"/>
      <c r="P93" s="300"/>
    </row>
    <row r="94" spans="1:16" ht="42.75" customHeight="1">
      <c r="A94" s="297">
        <v>9</v>
      </c>
      <c r="B94" s="301" t="s">
        <v>190</v>
      </c>
      <c r="C94" s="93">
        <v>3</v>
      </c>
      <c r="D94" s="93">
        <f t="shared" si="7"/>
        <v>4</v>
      </c>
      <c r="E94" s="93">
        <v>4</v>
      </c>
      <c r="F94" s="93"/>
      <c r="G94" s="93">
        <f t="shared" si="8"/>
        <v>108.9</v>
      </c>
      <c r="H94" s="93">
        <v>108.9</v>
      </c>
      <c r="I94" s="93"/>
      <c r="J94" s="93">
        <f t="shared" si="9"/>
        <v>5</v>
      </c>
      <c r="K94" s="93">
        <v>5</v>
      </c>
      <c r="L94" s="175">
        <v>0</v>
      </c>
      <c r="M94" s="173" t="s">
        <v>115</v>
      </c>
      <c r="N94" s="93"/>
      <c r="O94" s="93"/>
      <c r="P94" s="300"/>
    </row>
    <row r="95" spans="1:16" ht="42.75" customHeight="1">
      <c r="A95" s="326">
        <v>10</v>
      </c>
      <c r="B95" s="301" t="s">
        <v>190</v>
      </c>
      <c r="C95" s="93">
        <v>4</v>
      </c>
      <c r="D95" s="93">
        <f t="shared" si="7"/>
        <v>3</v>
      </c>
      <c r="E95" s="93">
        <v>3</v>
      </c>
      <c r="F95" s="93"/>
      <c r="G95" s="93">
        <f t="shared" si="8"/>
        <v>110.6</v>
      </c>
      <c r="H95" s="93">
        <v>110.6</v>
      </c>
      <c r="I95" s="93"/>
      <c r="J95" s="93">
        <f t="shared" si="9"/>
        <v>3</v>
      </c>
      <c r="K95" s="93">
        <v>3</v>
      </c>
      <c r="L95" s="175">
        <v>0</v>
      </c>
      <c r="M95" s="173" t="s">
        <v>115</v>
      </c>
      <c r="N95" s="93"/>
      <c r="O95" s="93"/>
      <c r="P95" s="300"/>
    </row>
    <row r="96" spans="1:16" ht="42.75" customHeight="1">
      <c r="A96" s="297">
        <v>11</v>
      </c>
      <c r="B96" s="301" t="s">
        <v>190</v>
      </c>
      <c r="C96" s="93">
        <v>5</v>
      </c>
      <c r="D96" s="93">
        <f t="shared" si="7"/>
        <v>3</v>
      </c>
      <c r="E96" s="93">
        <v>3</v>
      </c>
      <c r="F96" s="93"/>
      <c r="G96" s="93">
        <f t="shared" si="8"/>
        <v>109.8</v>
      </c>
      <c r="H96" s="93">
        <v>109.8</v>
      </c>
      <c r="I96" s="93"/>
      <c r="J96" s="93">
        <f t="shared" si="9"/>
        <v>7</v>
      </c>
      <c r="K96" s="93">
        <v>7</v>
      </c>
      <c r="L96" s="175">
        <v>0</v>
      </c>
      <c r="M96" s="173" t="s">
        <v>115</v>
      </c>
      <c r="N96" s="93"/>
      <c r="O96" s="93"/>
      <c r="P96" s="300"/>
    </row>
    <row r="97" spans="1:16" ht="42.75" customHeight="1">
      <c r="A97" s="297">
        <v>12</v>
      </c>
      <c r="B97" s="301" t="s">
        <v>190</v>
      </c>
      <c r="C97" s="93">
        <v>7</v>
      </c>
      <c r="D97" s="93">
        <f t="shared" si="7"/>
        <v>3</v>
      </c>
      <c r="E97" s="93">
        <v>3</v>
      </c>
      <c r="F97" s="93"/>
      <c r="G97" s="93">
        <f t="shared" si="8"/>
        <v>108.5</v>
      </c>
      <c r="H97" s="93">
        <v>108.5</v>
      </c>
      <c r="I97" s="93"/>
      <c r="J97" s="93">
        <f t="shared" si="9"/>
        <v>4</v>
      </c>
      <c r="K97" s="93">
        <v>4</v>
      </c>
      <c r="L97" s="175">
        <v>0</v>
      </c>
      <c r="M97" s="173" t="s">
        <v>115</v>
      </c>
      <c r="N97" s="93"/>
      <c r="O97" s="93"/>
      <c r="P97" s="300"/>
    </row>
    <row r="98" spans="1:16" ht="42.75" customHeight="1">
      <c r="A98" s="326">
        <v>13</v>
      </c>
      <c r="B98" s="301" t="s">
        <v>741</v>
      </c>
      <c r="C98" s="93">
        <v>6</v>
      </c>
      <c r="D98" s="93">
        <f t="shared" si="7"/>
        <v>2</v>
      </c>
      <c r="E98" s="93">
        <v>2</v>
      </c>
      <c r="F98" s="93"/>
      <c r="G98" s="93">
        <f t="shared" si="8"/>
        <v>112.1</v>
      </c>
      <c r="H98" s="93">
        <v>112.1</v>
      </c>
      <c r="I98" s="93"/>
      <c r="J98" s="93">
        <f t="shared" si="9"/>
        <v>5</v>
      </c>
      <c r="K98" s="93">
        <v>5</v>
      </c>
      <c r="L98" s="175">
        <v>0</v>
      </c>
      <c r="M98" s="173" t="s">
        <v>115</v>
      </c>
      <c r="N98" s="93"/>
      <c r="O98" s="93"/>
      <c r="P98" s="300"/>
    </row>
    <row r="99" spans="1:16" ht="42.75" customHeight="1">
      <c r="A99" s="297">
        <v>14</v>
      </c>
      <c r="B99" s="301" t="s">
        <v>741</v>
      </c>
      <c r="C99" s="93">
        <v>9</v>
      </c>
      <c r="D99" s="93">
        <f t="shared" si="7"/>
        <v>4</v>
      </c>
      <c r="E99" s="93">
        <v>4</v>
      </c>
      <c r="F99" s="93"/>
      <c r="G99" s="93">
        <f t="shared" si="8"/>
        <v>109</v>
      </c>
      <c r="H99" s="93">
        <v>109</v>
      </c>
      <c r="I99" s="93"/>
      <c r="J99" s="93">
        <f t="shared" si="9"/>
        <v>6</v>
      </c>
      <c r="K99" s="93">
        <v>6</v>
      </c>
      <c r="L99" s="175">
        <v>0</v>
      </c>
      <c r="M99" s="173" t="s">
        <v>115</v>
      </c>
      <c r="N99" s="93"/>
      <c r="O99" s="93"/>
      <c r="P99" s="300"/>
    </row>
    <row r="100" spans="1:16" ht="42.75" customHeight="1">
      <c r="A100" s="297">
        <v>15</v>
      </c>
      <c r="B100" s="301" t="s">
        <v>741</v>
      </c>
      <c r="C100" s="93">
        <v>10</v>
      </c>
      <c r="D100" s="93">
        <f t="shared" si="7"/>
        <v>2</v>
      </c>
      <c r="E100" s="93">
        <v>2</v>
      </c>
      <c r="F100" s="93"/>
      <c r="G100" s="93">
        <f t="shared" si="8"/>
        <v>109.7</v>
      </c>
      <c r="H100" s="93">
        <v>109.7</v>
      </c>
      <c r="I100" s="93"/>
      <c r="J100" s="93">
        <f t="shared" si="9"/>
        <v>4</v>
      </c>
      <c r="K100" s="93">
        <v>4</v>
      </c>
      <c r="L100" s="175">
        <v>0</v>
      </c>
      <c r="M100" s="173" t="s">
        <v>115</v>
      </c>
      <c r="N100" s="93"/>
      <c r="O100" s="93"/>
      <c r="P100" s="300"/>
    </row>
    <row r="101" spans="1:16" ht="42.75" customHeight="1">
      <c r="A101" s="326">
        <v>16</v>
      </c>
      <c r="B101" s="301" t="s">
        <v>741</v>
      </c>
      <c r="C101" s="93">
        <v>15</v>
      </c>
      <c r="D101" s="93">
        <v>1</v>
      </c>
      <c r="E101" s="93">
        <v>1</v>
      </c>
      <c r="F101" s="93"/>
      <c r="G101" s="93">
        <f t="shared" si="8"/>
        <v>54.5</v>
      </c>
      <c r="H101" s="93">
        <v>54.5</v>
      </c>
      <c r="I101" s="93"/>
      <c r="J101" s="93">
        <f t="shared" si="9"/>
        <v>4</v>
      </c>
      <c r="K101" s="93">
        <v>4</v>
      </c>
      <c r="L101" s="175">
        <v>0</v>
      </c>
      <c r="M101" s="173" t="s">
        <v>115</v>
      </c>
      <c r="N101" s="93"/>
      <c r="O101" s="93"/>
      <c r="P101" s="300"/>
    </row>
    <row r="102" spans="1:16" ht="42.75" customHeight="1">
      <c r="A102" s="297">
        <v>17</v>
      </c>
      <c r="B102" s="301" t="s">
        <v>741</v>
      </c>
      <c r="C102" s="93">
        <v>18</v>
      </c>
      <c r="D102" s="93">
        <f t="shared" si="7"/>
        <v>2</v>
      </c>
      <c r="E102" s="93">
        <v>2</v>
      </c>
      <c r="F102" s="93"/>
      <c r="G102" s="93">
        <f t="shared" si="8"/>
        <v>111.1</v>
      </c>
      <c r="H102" s="93">
        <v>111.1</v>
      </c>
      <c r="I102" s="93"/>
      <c r="J102" s="93">
        <f t="shared" si="9"/>
        <v>4</v>
      </c>
      <c r="K102" s="93">
        <v>4</v>
      </c>
      <c r="L102" s="175">
        <v>0</v>
      </c>
      <c r="M102" s="173" t="s">
        <v>115</v>
      </c>
      <c r="N102" s="93"/>
      <c r="O102" s="93"/>
      <c r="P102" s="300"/>
    </row>
    <row r="103" spans="1:16" ht="42.75" customHeight="1">
      <c r="A103" s="297">
        <v>18</v>
      </c>
      <c r="B103" s="301" t="s">
        <v>13</v>
      </c>
      <c r="C103" s="93">
        <v>2</v>
      </c>
      <c r="D103" s="93">
        <f t="shared" si="7"/>
        <v>2</v>
      </c>
      <c r="E103" s="93">
        <v>2</v>
      </c>
      <c r="F103" s="93"/>
      <c r="G103" s="93">
        <f t="shared" si="8"/>
        <v>108.1</v>
      </c>
      <c r="H103" s="93">
        <v>108.1</v>
      </c>
      <c r="I103" s="93"/>
      <c r="J103" s="93">
        <f t="shared" si="9"/>
        <v>5</v>
      </c>
      <c r="K103" s="93">
        <v>5</v>
      </c>
      <c r="L103" s="175">
        <v>0</v>
      </c>
      <c r="M103" s="173" t="s">
        <v>115</v>
      </c>
      <c r="N103" s="93"/>
      <c r="O103" s="93"/>
      <c r="P103" s="300"/>
    </row>
    <row r="104" spans="1:16" ht="42.75" customHeight="1">
      <c r="A104" s="326">
        <v>19</v>
      </c>
      <c r="B104" s="301" t="s">
        <v>13</v>
      </c>
      <c r="C104" s="93">
        <v>7</v>
      </c>
      <c r="D104" s="93">
        <f t="shared" si="7"/>
        <v>3</v>
      </c>
      <c r="E104" s="93">
        <v>3</v>
      </c>
      <c r="F104" s="93"/>
      <c r="G104" s="93">
        <f t="shared" si="8"/>
        <v>108.7</v>
      </c>
      <c r="H104" s="93">
        <v>108.7</v>
      </c>
      <c r="I104" s="93"/>
      <c r="J104" s="93">
        <f t="shared" si="9"/>
        <v>3</v>
      </c>
      <c r="K104" s="93">
        <v>3</v>
      </c>
      <c r="L104" s="175">
        <v>0</v>
      </c>
      <c r="M104" s="173" t="s">
        <v>115</v>
      </c>
      <c r="N104" s="93"/>
      <c r="O104" s="93"/>
      <c r="P104" s="300"/>
    </row>
    <row r="105" spans="1:16" ht="42.75" customHeight="1">
      <c r="A105" s="297">
        <v>20</v>
      </c>
      <c r="B105" s="301" t="s">
        <v>190</v>
      </c>
      <c r="C105" s="93">
        <v>2</v>
      </c>
      <c r="D105" s="93">
        <f t="shared" si="7"/>
        <v>2</v>
      </c>
      <c r="E105" s="93">
        <v>2</v>
      </c>
      <c r="F105" s="93"/>
      <c r="G105" s="93">
        <f t="shared" si="8"/>
        <v>109.9</v>
      </c>
      <c r="H105" s="93">
        <v>109.9</v>
      </c>
      <c r="I105" s="93"/>
      <c r="J105" s="93">
        <f t="shared" si="9"/>
        <v>10</v>
      </c>
      <c r="K105" s="93">
        <v>10</v>
      </c>
      <c r="L105" s="175">
        <v>0</v>
      </c>
      <c r="M105" s="173" t="s">
        <v>115</v>
      </c>
      <c r="N105" s="93"/>
      <c r="O105" s="93"/>
      <c r="P105" s="300"/>
    </row>
    <row r="106" spans="1:16" ht="42.75" customHeight="1">
      <c r="A106" s="297">
        <v>21</v>
      </c>
      <c r="B106" s="298" t="s">
        <v>741</v>
      </c>
      <c r="C106" s="93">
        <v>7</v>
      </c>
      <c r="D106" s="299">
        <f>E106+F106</f>
        <v>2</v>
      </c>
      <c r="E106" s="299">
        <v>2</v>
      </c>
      <c r="F106" s="299"/>
      <c r="G106" s="93">
        <f t="shared" si="8"/>
        <v>108.6</v>
      </c>
      <c r="H106" s="299">
        <v>108.6</v>
      </c>
      <c r="I106" s="299"/>
      <c r="J106" s="93">
        <f t="shared" si="9"/>
        <v>4</v>
      </c>
      <c r="K106" s="299">
        <v>4</v>
      </c>
      <c r="L106" s="175">
        <v>0</v>
      </c>
      <c r="M106" s="173" t="s">
        <v>751</v>
      </c>
      <c r="N106" s="93"/>
      <c r="O106" s="93"/>
      <c r="P106" s="300"/>
    </row>
    <row r="107" spans="1:16" ht="42.75" customHeight="1">
      <c r="A107" s="326">
        <v>22</v>
      </c>
      <c r="B107" s="298" t="s">
        <v>478</v>
      </c>
      <c r="C107" s="299">
        <v>10</v>
      </c>
      <c r="D107" s="299">
        <f>E107+F107</f>
        <v>2</v>
      </c>
      <c r="E107" s="299">
        <v>2</v>
      </c>
      <c r="F107" s="299"/>
      <c r="G107" s="93">
        <f t="shared" si="8"/>
        <v>119.4</v>
      </c>
      <c r="H107" s="299">
        <v>119.4</v>
      </c>
      <c r="I107" s="299"/>
      <c r="J107" s="93">
        <f t="shared" si="9"/>
        <v>8</v>
      </c>
      <c r="K107" s="299">
        <v>8</v>
      </c>
      <c r="L107" s="175">
        <v>0</v>
      </c>
      <c r="M107" s="173" t="s">
        <v>751</v>
      </c>
      <c r="N107" s="93"/>
      <c r="O107" s="93"/>
      <c r="P107" s="300"/>
    </row>
    <row r="108" spans="1:16" ht="42.75" customHeight="1">
      <c r="A108" s="297">
        <v>23</v>
      </c>
      <c r="B108" s="298" t="s">
        <v>478</v>
      </c>
      <c r="C108" s="299">
        <v>11</v>
      </c>
      <c r="D108" s="299">
        <f>E108+F108</f>
        <v>2</v>
      </c>
      <c r="E108" s="299">
        <v>2</v>
      </c>
      <c r="F108" s="299"/>
      <c r="G108" s="93">
        <f t="shared" si="8"/>
        <v>109</v>
      </c>
      <c r="H108" s="299">
        <v>109</v>
      </c>
      <c r="I108" s="299"/>
      <c r="J108" s="93">
        <f t="shared" si="9"/>
        <v>3</v>
      </c>
      <c r="K108" s="299">
        <v>3</v>
      </c>
      <c r="L108" s="175">
        <v>0</v>
      </c>
      <c r="M108" s="173" t="s">
        <v>751</v>
      </c>
      <c r="N108" s="93"/>
      <c r="O108" s="93"/>
      <c r="P108" s="300"/>
    </row>
    <row r="109" spans="1:16" ht="42.75" customHeight="1">
      <c r="A109" s="297">
        <v>24</v>
      </c>
      <c r="B109" s="301" t="s">
        <v>769</v>
      </c>
      <c r="C109" s="93">
        <v>7</v>
      </c>
      <c r="D109" s="93">
        <f t="shared" si="7"/>
        <v>2</v>
      </c>
      <c r="E109" s="93">
        <v>2</v>
      </c>
      <c r="F109" s="93"/>
      <c r="G109" s="93">
        <f t="shared" si="8"/>
        <v>94.9</v>
      </c>
      <c r="H109" s="93">
        <v>94.9</v>
      </c>
      <c r="I109" s="93"/>
      <c r="J109" s="93">
        <f t="shared" si="9"/>
        <v>7</v>
      </c>
      <c r="K109" s="93">
        <v>7</v>
      </c>
      <c r="L109" s="175">
        <v>0</v>
      </c>
      <c r="M109" s="173" t="s">
        <v>755</v>
      </c>
      <c r="N109" s="93"/>
      <c r="O109" s="93"/>
      <c r="P109" s="300"/>
    </row>
    <row r="110" spans="1:16" ht="42.75" customHeight="1">
      <c r="A110" s="326">
        <v>25</v>
      </c>
      <c r="B110" s="301" t="s">
        <v>769</v>
      </c>
      <c r="C110" s="93">
        <v>5</v>
      </c>
      <c r="D110" s="93">
        <f t="shared" si="7"/>
        <v>2</v>
      </c>
      <c r="E110" s="93">
        <v>2</v>
      </c>
      <c r="F110" s="93"/>
      <c r="G110" s="93">
        <f t="shared" si="8"/>
        <v>95.7</v>
      </c>
      <c r="H110" s="93">
        <v>95.7</v>
      </c>
      <c r="I110" s="93"/>
      <c r="J110" s="93">
        <f t="shared" si="9"/>
        <v>6</v>
      </c>
      <c r="K110" s="93">
        <v>6</v>
      </c>
      <c r="L110" s="175">
        <v>0</v>
      </c>
      <c r="M110" s="173" t="s">
        <v>755</v>
      </c>
      <c r="N110" s="93"/>
      <c r="O110" s="93"/>
      <c r="P110" s="300"/>
    </row>
    <row r="111" spans="1:16" ht="42.75" customHeight="1">
      <c r="A111" s="297">
        <v>26</v>
      </c>
      <c r="B111" s="302" t="s">
        <v>478</v>
      </c>
      <c r="C111" s="93">
        <v>9</v>
      </c>
      <c r="D111" s="305">
        <f t="shared" si="7"/>
        <v>2</v>
      </c>
      <c r="E111" s="305">
        <v>2</v>
      </c>
      <c r="F111" s="305"/>
      <c r="G111" s="93">
        <f t="shared" si="8"/>
        <v>153.2</v>
      </c>
      <c r="H111" s="305">
        <f>76.6+76.6</f>
        <v>153.2</v>
      </c>
      <c r="I111" s="305"/>
      <c r="J111" s="93">
        <f t="shared" si="9"/>
        <v>5</v>
      </c>
      <c r="K111" s="305">
        <v>5</v>
      </c>
      <c r="L111" s="175">
        <v>0</v>
      </c>
      <c r="M111" s="173" t="s">
        <v>770</v>
      </c>
      <c r="N111" s="93"/>
      <c r="O111" s="93"/>
      <c r="P111" s="300"/>
    </row>
    <row r="112" spans="1:16" ht="42.75" customHeight="1">
      <c r="A112" s="297">
        <v>27</v>
      </c>
      <c r="B112" s="302" t="s">
        <v>741</v>
      </c>
      <c r="C112" s="93">
        <v>11</v>
      </c>
      <c r="D112" s="305">
        <f t="shared" si="7"/>
        <v>2</v>
      </c>
      <c r="E112" s="305">
        <v>2</v>
      </c>
      <c r="F112" s="305"/>
      <c r="G112" s="93">
        <f t="shared" si="8"/>
        <v>110.6</v>
      </c>
      <c r="H112" s="305">
        <f>55.4+55.2</f>
        <v>110.6</v>
      </c>
      <c r="I112" s="305"/>
      <c r="J112" s="93">
        <f t="shared" si="9"/>
        <v>7</v>
      </c>
      <c r="K112" s="305">
        <v>7</v>
      </c>
      <c r="L112" s="175">
        <v>0</v>
      </c>
      <c r="M112" s="173" t="s">
        <v>770</v>
      </c>
      <c r="N112" s="93"/>
      <c r="O112" s="93"/>
      <c r="P112" s="300"/>
    </row>
    <row r="113" spans="1:16" ht="42.75" customHeight="1">
      <c r="A113" s="326">
        <v>28</v>
      </c>
      <c r="B113" s="302" t="s">
        <v>741</v>
      </c>
      <c r="C113" s="93">
        <v>19</v>
      </c>
      <c r="D113" s="305">
        <f t="shared" si="7"/>
        <v>2</v>
      </c>
      <c r="E113" s="305">
        <v>2</v>
      </c>
      <c r="F113" s="305"/>
      <c r="G113" s="93">
        <f t="shared" si="8"/>
        <v>109.7</v>
      </c>
      <c r="H113" s="305">
        <f>55+54.7</f>
        <v>109.7</v>
      </c>
      <c r="I113" s="305"/>
      <c r="J113" s="93">
        <f t="shared" si="9"/>
        <v>3</v>
      </c>
      <c r="K113" s="305">
        <v>3</v>
      </c>
      <c r="L113" s="175">
        <v>0</v>
      </c>
      <c r="M113" s="173" t="s">
        <v>770</v>
      </c>
      <c r="N113" s="93"/>
      <c r="O113" s="93"/>
      <c r="P113" s="300"/>
    </row>
    <row r="114" spans="1:16" ht="42.75" customHeight="1">
      <c r="A114" s="326">
        <v>29</v>
      </c>
      <c r="B114" s="302" t="s">
        <v>478</v>
      </c>
      <c r="C114" s="93" t="s">
        <v>771</v>
      </c>
      <c r="D114" s="305">
        <v>1</v>
      </c>
      <c r="E114" s="305">
        <v>1</v>
      </c>
      <c r="F114" s="305"/>
      <c r="G114" s="93">
        <f t="shared" si="8"/>
        <v>53.4</v>
      </c>
      <c r="H114" s="305">
        <v>53.4</v>
      </c>
      <c r="I114" s="305"/>
      <c r="J114" s="93">
        <f t="shared" si="9"/>
        <v>1</v>
      </c>
      <c r="K114" s="305">
        <v>1</v>
      </c>
      <c r="L114" s="175">
        <v>0</v>
      </c>
      <c r="M114" s="176" t="s">
        <v>760</v>
      </c>
      <c r="N114" s="93"/>
      <c r="O114" s="93"/>
      <c r="P114" s="300"/>
    </row>
    <row r="115" spans="1:16" ht="42.75" customHeight="1">
      <c r="A115" s="326">
        <v>30</v>
      </c>
      <c r="B115" s="302" t="s">
        <v>478</v>
      </c>
      <c r="C115" s="93">
        <v>12</v>
      </c>
      <c r="D115" s="305">
        <v>2</v>
      </c>
      <c r="E115" s="305">
        <v>2</v>
      </c>
      <c r="F115" s="305"/>
      <c r="G115" s="93">
        <v>90.1</v>
      </c>
      <c r="H115" s="305">
        <v>90.1</v>
      </c>
      <c r="I115" s="305"/>
      <c r="J115" s="93">
        <v>4</v>
      </c>
      <c r="K115" s="305">
        <v>4</v>
      </c>
      <c r="L115" s="175">
        <v>0</v>
      </c>
      <c r="M115" s="176" t="s">
        <v>760</v>
      </c>
      <c r="N115" s="93"/>
      <c r="O115" s="93"/>
      <c r="P115" s="300"/>
    </row>
    <row r="116" spans="1:16" ht="42.75" customHeight="1" thickBot="1">
      <c r="A116" s="327">
        <v>31</v>
      </c>
      <c r="B116" s="328" t="s">
        <v>478</v>
      </c>
      <c r="C116" s="206">
        <v>15</v>
      </c>
      <c r="D116" s="369">
        <v>2</v>
      </c>
      <c r="E116" s="369">
        <v>2</v>
      </c>
      <c r="F116" s="369"/>
      <c r="G116" s="206">
        <v>137.5</v>
      </c>
      <c r="H116" s="369">
        <v>137.5</v>
      </c>
      <c r="I116" s="369"/>
      <c r="J116" s="206">
        <v>2</v>
      </c>
      <c r="K116" s="369">
        <v>2</v>
      </c>
      <c r="L116" s="370">
        <v>0</v>
      </c>
      <c r="M116" s="360" t="s">
        <v>760</v>
      </c>
      <c r="N116" s="206"/>
      <c r="O116" s="206"/>
      <c r="P116" s="371"/>
    </row>
    <row r="117" spans="1:16" ht="27.75" customHeight="1" thickBot="1">
      <c r="A117" s="493" t="s">
        <v>772</v>
      </c>
      <c r="B117" s="494"/>
      <c r="C117" s="495"/>
      <c r="D117" s="372">
        <f>SUM(D86:D116)</f>
        <v>71</v>
      </c>
      <c r="E117" s="373">
        <f>SUM(E86:E116)</f>
        <v>71</v>
      </c>
      <c r="F117" s="373">
        <f aca="true" t="shared" si="10" ref="F117:L117">SUM(F86:F116)</f>
        <v>0</v>
      </c>
      <c r="G117" s="373">
        <f>SUM(G86:G116)</f>
        <v>3174.7999999999993</v>
      </c>
      <c r="H117" s="373">
        <f>SUM(H86:H116)</f>
        <v>3174.7999999999993</v>
      </c>
      <c r="I117" s="373">
        <f t="shared" si="10"/>
        <v>0</v>
      </c>
      <c r="J117" s="373">
        <f t="shared" si="10"/>
        <v>146</v>
      </c>
      <c r="K117" s="373">
        <f t="shared" si="10"/>
        <v>146</v>
      </c>
      <c r="L117" s="373">
        <f t="shared" si="10"/>
        <v>0</v>
      </c>
      <c r="M117" s="374"/>
      <c r="N117" s="373"/>
      <c r="O117" s="373"/>
      <c r="P117" s="375"/>
    </row>
    <row r="118" spans="1:16" ht="22.5" customHeight="1" thickBot="1">
      <c r="A118" s="329"/>
      <c r="B118" s="330" t="s">
        <v>773</v>
      </c>
      <c r="C118" s="331"/>
      <c r="D118" s="332"/>
      <c r="E118" s="332"/>
      <c r="F118" s="333"/>
      <c r="G118" s="332"/>
      <c r="H118" s="334"/>
      <c r="I118" s="335"/>
      <c r="J118" s="336"/>
      <c r="K118" s="207"/>
      <c r="L118" s="335"/>
      <c r="M118" s="337"/>
      <c r="N118" s="338"/>
      <c r="O118" s="339"/>
      <c r="P118" s="340"/>
    </row>
    <row r="119" spans="1:16" ht="42.75" customHeight="1">
      <c r="A119" s="292">
        <v>1</v>
      </c>
      <c r="B119" s="294" t="s">
        <v>28</v>
      </c>
      <c r="C119" s="294">
        <v>27</v>
      </c>
      <c r="D119" s="294">
        <f aca="true" t="shared" si="11" ref="D119:D129">E119+F119</f>
        <v>1</v>
      </c>
      <c r="E119" s="294">
        <v>1</v>
      </c>
      <c r="F119" s="294"/>
      <c r="G119" s="294">
        <f aca="true" t="shared" si="12" ref="G119:G129">H119+I119</f>
        <v>45.9</v>
      </c>
      <c r="H119" s="294">
        <v>45.9</v>
      </c>
      <c r="I119" s="294"/>
      <c r="J119" s="294">
        <f>L119+K119</f>
        <v>6</v>
      </c>
      <c r="K119" s="294">
        <v>6</v>
      </c>
      <c r="L119" s="294"/>
      <c r="M119" s="341" t="s">
        <v>115</v>
      </c>
      <c r="N119" s="294"/>
      <c r="O119" s="294"/>
      <c r="P119" s="296"/>
    </row>
    <row r="120" spans="1:16" ht="42.75" customHeight="1">
      <c r="A120" s="297">
        <v>2</v>
      </c>
      <c r="B120" s="93" t="s">
        <v>28</v>
      </c>
      <c r="C120" s="93">
        <v>10</v>
      </c>
      <c r="D120" s="93">
        <f t="shared" si="11"/>
        <v>1</v>
      </c>
      <c r="E120" s="93">
        <v>1</v>
      </c>
      <c r="F120" s="93"/>
      <c r="G120" s="93">
        <f t="shared" si="12"/>
        <v>43.9</v>
      </c>
      <c r="H120" s="93">
        <v>43.9</v>
      </c>
      <c r="I120" s="93"/>
      <c r="J120" s="93">
        <f aca="true" t="shared" si="13" ref="J120:J131">L120+K120</f>
        <v>1</v>
      </c>
      <c r="K120" s="93">
        <v>1</v>
      </c>
      <c r="L120" s="93"/>
      <c r="M120" s="173" t="s">
        <v>115</v>
      </c>
      <c r="N120" s="93"/>
      <c r="O120" s="93"/>
      <c r="P120" s="300"/>
    </row>
    <row r="121" spans="1:16" ht="42.75" customHeight="1">
      <c r="A121" s="297">
        <v>3</v>
      </c>
      <c r="B121" s="93" t="s">
        <v>28</v>
      </c>
      <c r="C121" s="93">
        <v>5</v>
      </c>
      <c r="D121" s="93">
        <f t="shared" si="11"/>
        <v>3</v>
      </c>
      <c r="E121" s="93">
        <v>3</v>
      </c>
      <c r="F121" s="93"/>
      <c r="G121" s="93">
        <v>133.9</v>
      </c>
      <c r="H121" s="93">
        <v>133.9</v>
      </c>
      <c r="I121" s="93"/>
      <c r="J121" s="93">
        <f t="shared" si="13"/>
        <v>3</v>
      </c>
      <c r="K121" s="93">
        <v>3</v>
      </c>
      <c r="L121" s="93"/>
      <c r="M121" s="173" t="s">
        <v>115</v>
      </c>
      <c r="N121" s="93"/>
      <c r="O121" s="93"/>
      <c r="P121" s="300" t="s">
        <v>774</v>
      </c>
    </row>
    <row r="122" spans="1:16" ht="42.75" customHeight="1">
      <c r="A122" s="297">
        <v>4</v>
      </c>
      <c r="B122" s="93" t="s">
        <v>28</v>
      </c>
      <c r="C122" s="93">
        <v>26</v>
      </c>
      <c r="D122" s="93">
        <f t="shared" si="11"/>
        <v>2</v>
      </c>
      <c r="E122" s="93">
        <v>2</v>
      </c>
      <c r="F122" s="93"/>
      <c r="G122" s="93">
        <f t="shared" si="12"/>
        <v>151</v>
      </c>
      <c r="H122" s="93">
        <v>151</v>
      </c>
      <c r="I122" s="93"/>
      <c r="J122" s="93">
        <f t="shared" si="13"/>
        <v>2</v>
      </c>
      <c r="K122" s="93">
        <v>2</v>
      </c>
      <c r="L122" s="93"/>
      <c r="M122" s="173" t="s">
        <v>115</v>
      </c>
      <c r="N122" s="59"/>
      <c r="O122" s="59"/>
      <c r="P122" s="342"/>
    </row>
    <row r="123" spans="1:16" ht="42.75" customHeight="1">
      <c r="A123" s="297">
        <v>5</v>
      </c>
      <c r="B123" s="93" t="s">
        <v>28</v>
      </c>
      <c r="C123" s="93">
        <v>32</v>
      </c>
      <c r="D123" s="93">
        <f t="shared" si="11"/>
        <v>1</v>
      </c>
      <c r="E123" s="93">
        <v>1</v>
      </c>
      <c r="F123" s="93"/>
      <c r="G123" s="93">
        <f t="shared" si="12"/>
        <v>32.4</v>
      </c>
      <c r="H123" s="93">
        <v>32.4</v>
      </c>
      <c r="I123" s="93"/>
      <c r="J123" s="93">
        <f t="shared" si="13"/>
        <v>1</v>
      </c>
      <c r="K123" s="93">
        <v>1</v>
      </c>
      <c r="L123" s="93"/>
      <c r="M123" s="173" t="s">
        <v>775</v>
      </c>
      <c r="N123" s="59"/>
      <c r="O123" s="59"/>
      <c r="P123" s="342"/>
    </row>
    <row r="124" spans="1:16" ht="42.75" customHeight="1">
      <c r="A124" s="297">
        <v>6</v>
      </c>
      <c r="B124" s="343" t="s">
        <v>776</v>
      </c>
      <c r="C124" s="304">
        <v>2</v>
      </c>
      <c r="D124" s="304">
        <f t="shared" si="11"/>
        <v>2</v>
      </c>
      <c r="E124" s="304">
        <v>2</v>
      </c>
      <c r="F124" s="304"/>
      <c r="G124" s="304">
        <f t="shared" si="12"/>
        <v>103.2</v>
      </c>
      <c r="H124" s="304">
        <f>49.1+54.1</f>
        <v>103.2</v>
      </c>
      <c r="I124" s="304"/>
      <c r="J124" s="93">
        <f t="shared" si="13"/>
        <v>7</v>
      </c>
      <c r="K124" s="93">
        <v>7</v>
      </c>
      <c r="L124" s="304"/>
      <c r="M124" s="173" t="s">
        <v>770</v>
      </c>
      <c r="N124" s="304"/>
      <c r="O124" s="304"/>
      <c r="P124" s="306"/>
    </row>
    <row r="125" spans="1:16" ht="42.75" customHeight="1">
      <c r="A125" s="297">
        <v>7</v>
      </c>
      <c r="B125" s="343" t="s">
        <v>776</v>
      </c>
      <c r="C125" s="304" t="s">
        <v>148</v>
      </c>
      <c r="D125" s="304">
        <f t="shared" si="11"/>
        <v>1</v>
      </c>
      <c r="E125" s="304">
        <v>1</v>
      </c>
      <c r="F125" s="304"/>
      <c r="G125" s="304">
        <f t="shared" si="12"/>
        <v>74</v>
      </c>
      <c r="H125" s="304">
        <v>74</v>
      </c>
      <c r="I125" s="304"/>
      <c r="J125" s="93">
        <f t="shared" si="13"/>
        <v>3</v>
      </c>
      <c r="K125" s="93">
        <v>3</v>
      </c>
      <c r="L125" s="304"/>
      <c r="M125" s="173" t="s">
        <v>770</v>
      </c>
      <c r="N125" s="304"/>
      <c r="O125" s="304"/>
      <c r="P125" s="306"/>
    </row>
    <row r="126" spans="1:16" ht="42.75" customHeight="1">
      <c r="A126" s="297">
        <v>8</v>
      </c>
      <c r="B126" s="343" t="s">
        <v>776</v>
      </c>
      <c r="C126" s="304">
        <v>4</v>
      </c>
      <c r="D126" s="304">
        <f t="shared" si="11"/>
        <v>2</v>
      </c>
      <c r="E126" s="304">
        <v>2</v>
      </c>
      <c r="F126" s="304"/>
      <c r="G126" s="304">
        <f t="shared" si="12"/>
        <v>106.5</v>
      </c>
      <c r="H126" s="304">
        <f>51.9+54.6</f>
        <v>106.5</v>
      </c>
      <c r="I126" s="304"/>
      <c r="J126" s="93">
        <f t="shared" si="13"/>
        <v>7</v>
      </c>
      <c r="K126" s="93">
        <v>7</v>
      </c>
      <c r="L126" s="304"/>
      <c r="M126" s="173" t="s">
        <v>770</v>
      </c>
      <c r="N126" s="304"/>
      <c r="O126" s="304"/>
      <c r="P126" s="306"/>
    </row>
    <row r="127" spans="1:16" ht="42.75" customHeight="1">
      <c r="A127" s="297">
        <v>9</v>
      </c>
      <c r="B127" s="343" t="s">
        <v>130</v>
      </c>
      <c r="C127" s="304">
        <v>1</v>
      </c>
      <c r="D127" s="304">
        <f t="shared" si="11"/>
        <v>3</v>
      </c>
      <c r="E127" s="304">
        <v>3</v>
      </c>
      <c r="F127" s="304"/>
      <c r="G127" s="304">
        <f t="shared" si="12"/>
        <v>135.6</v>
      </c>
      <c r="H127" s="304">
        <f>45.6+44.9+45.1</f>
        <v>135.6</v>
      </c>
      <c r="I127" s="304"/>
      <c r="J127" s="93">
        <f t="shared" si="13"/>
        <v>8</v>
      </c>
      <c r="K127" s="93">
        <v>8</v>
      </c>
      <c r="L127" s="304"/>
      <c r="M127" s="173" t="s">
        <v>770</v>
      </c>
      <c r="N127" s="304"/>
      <c r="O127" s="304"/>
      <c r="P127" s="306"/>
    </row>
    <row r="128" spans="1:16" ht="42.75" customHeight="1">
      <c r="A128" s="297">
        <v>10</v>
      </c>
      <c r="B128" s="343" t="s">
        <v>130</v>
      </c>
      <c r="C128" s="304">
        <v>6</v>
      </c>
      <c r="D128" s="304">
        <f t="shared" si="11"/>
        <v>2</v>
      </c>
      <c r="E128" s="304">
        <v>2</v>
      </c>
      <c r="F128" s="304"/>
      <c r="G128" s="304">
        <f t="shared" si="12"/>
        <v>127.9</v>
      </c>
      <c r="H128" s="304">
        <f>64.4+63.5</f>
        <v>127.9</v>
      </c>
      <c r="I128" s="304"/>
      <c r="J128" s="93">
        <f t="shared" si="13"/>
        <v>7</v>
      </c>
      <c r="K128" s="93">
        <v>7</v>
      </c>
      <c r="L128" s="304"/>
      <c r="M128" s="173" t="s">
        <v>770</v>
      </c>
      <c r="N128" s="304"/>
      <c r="O128" s="304"/>
      <c r="P128" s="306"/>
    </row>
    <row r="129" spans="1:16" ht="42.75" customHeight="1">
      <c r="A129" s="297">
        <v>11</v>
      </c>
      <c r="B129" s="343" t="s">
        <v>130</v>
      </c>
      <c r="C129" s="304">
        <v>8</v>
      </c>
      <c r="D129" s="304">
        <f t="shared" si="11"/>
        <v>2</v>
      </c>
      <c r="E129" s="304">
        <v>2</v>
      </c>
      <c r="F129" s="304"/>
      <c r="G129" s="304">
        <f t="shared" si="12"/>
        <v>129.2</v>
      </c>
      <c r="H129" s="304">
        <f>65.4+63.8</f>
        <v>129.2</v>
      </c>
      <c r="I129" s="304"/>
      <c r="J129" s="93">
        <f t="shared" si="13"/>
        <v>5</v>
      </c>
      <c r="K129" s="93">
        <v>5</v>
      </c>
      <c r="L129" s="304"/>
      <c r="M129" s="173" t="s">
        <v>770</v>
      </c>
      <c r="N129" s="304"/>
      <c r="O129" s="304"/>
      <c r="P129" s="306"/>
    </row>
    <row r="130" spans="1:16" ht="42.75" customHeight="1">
      <c r="A130" s="297">
        <v>12</v>
      </c>
      <c r="B130" s="343" t="s">
        <v>28</v>
      </c>
      <c r="C130" s="304">
        <v>11</v>
      </c>
      <c r="D130" s="304">
        <v>2</v>
      </c>
      <c r="E130" s="304">
        <v>2</v>
      </c>
      <c r="F130" s="304"/>
      <c r="G130" s="304">
        <v>91.2</v>
      </c>
      <c r="H130" s="304">
        <v>91.2</v>
      </c>
      <c r="I130" s="304"/>
      <c r="J130" s="93">
        <v>5</v>
      </c>
      <c r="K130" s="93">
        <v>5</v>
      </c>
      <c r="L130" s="304"/>
      <c r="M130" s="176" t="s">
        <v>760</v>
      </c>
      <c r="N130" s="304"/>
      <c r="O130" s="304"/>
      <c r="P130" s="306" t="s">
        <v>777</v>
      </c>
    </row>
    <row r="131" spans="1:16" ht="42.75" customHeight="1">
      <c r="A131" s="344">
        <v>13</v>
      </c>
      <c r="B131" s="345" t="s">
        <v>28</v>
      </c>
      <c r="C131" s="311" t="s">
        <v>778</v>
      </c>
      <c r="D131" s="311">
        <v>1</v>
      </c>
      <c r="E131" s="311">
        <v>1</v>
      </c>
      <c r="F131" s="311"/>
      <c r="G131" s="311">
        <v>66.3</v>
      </c>
      <c r="H131" s="311">
        <v>66.3</v>
      </c>
      <c r="I131" s="311"/>
      <c r="J131" s="206">
        <f t="shared" si="13"/>
        <v>2</v>
      </c>
      <c r="K131" s="206">
        <v>2</v>
      </c>
      <c r="L131" s="311"/>
      <c r="M131" s="360" t="s">
        <v>760</v>
      </c>
      <c r="N131" s="311"/>
      <c r="O131" s="311"/>
      <c r="P131" s="269"/>
    </row>
    <row r="132" spans="1:16" ht="42.75" customHeight="1">
      <c r="A132" s="297">
        <v>14</v>
      </c>
      <c r="B132" s="343" t="s">
        <v>130</v>
      </c>
      <c r="C132" s="304">
        <v>3</v>
      </c>
      <c r="D132" s="304">
        <v>2</v>
      </c>
      <c r="E132" s="304">
        <v>2</v>
      </c>
      <c r="F132" s="304"/>
      <c r="G132" s="304">
        <v>134.4</v>
      </c>
      <c r="H132" s="304">
        <v>134.4</v>
      </c>
      <c r="I132" s="304"/>
      <c r="J132" s="93"/>
      <c r="K132" s="93"/>
      <c r="L132" s="304"/>
      <c r="M132" s="173" t="s">
        <v>763</v>
      </c>
      <c r="N132" s="304"/>
      <c r="O132" s="304"/>
      <c r="P132" s="210"/>
    </row>
    <row r="133" spans="1:16" ht="42.75" customHeight="1">
      <c r="A133" s="297">
        <v>15</v>
      </c>
      <c r="B133" s="343" t="s">
        <v>28</v>
      </c>
      <c r="C133" s="304">
        <v>7</v>
      </c>
      <c r="D133" s="304">
        <v>2</v>
      </c>
      <c r="E133" s="304">
        <v>2</v>
      </c>
      <c r="F133" s="304"/>
      <c r="G133" s="304">
        <v>136.5</v>
      </c>
      <c r="H133" s="304">
        <v>136.5</v>
      </c>
      <c r="I133" s="304"/>
      <c r="J133" s="93"/>
      <c r="K133" s="93"/>
      <c r="L133" s="304"/>
      <c r="M133" s="173" t="s">
        <v>763</v>
      </c>
      <c r="N133" s="304"/>
      <c r="O133" s="304"/>
      <c r="P133" s="210"/>
    </row>
    <row r="134" spans="1:16" ht="42.75" customHeight="1" thickBot="1">
      <c r="A134" s="344">
        <v>16</v>
      </c>
      <c r="B134" s="343" t="s">
        <v>28</v>
      </c>
      <c r="C134" s="304">
        <v>8</v>
      </c>
      <c r="D134" s="304">
        <v>3</v>
      </c>
      <c r="E134" s="304">
        <v>3</v>
      </c>
      <c r="F134" s="304"/>
      <c r="G134" s="304">
        <v>132</v>
      </c>
      <c r="H134" s="304">
        <v>132</v>
      </c>
      <c r="I134" s="304"/>
      <c r="J134" s="93"/>
      <c r="K134" s="93"/>
      <c r="L134" s="304"/>
      <c r="M134" s="173" t="s">
        <v>763</v>
      </c>
      <c r="N134" s="304"/>
      <c r="O134" s="304"/>
      <c r="P134" s="210"/>
    </row>
    <row r="135" spans="1:16" ht="16.5" thickBot="1">
      <c r="A135" s="462" t="s">
        <v>779</v>
      </c>
      <c r="B135" s="496"/>
      <c r="C135" s="497"/>
      <c r="D135" s="346">
        <f>SUM(D119:D134)</f>
        <v>30</v>
      </c>
      <c r="E135" s="346">
        <f aca="true" t="shared" si="14" ref="E135:L135">SUM(E119:E134)</f>
        <v>30</v>
      </c>
      <c r="F135" s="346">
        <f t="shared" si="14"/>
        <v>0</v>
      </c>
      <c r="G135" s="378">
        <f>SUM(G119:G134)</f>
        <v>1643.9</v>
      </c>
      <c r="H135" s="378">
        <f t="shared" si="14"/>
        <v>1643.9</v>
      </c>
      <c r="I135" s="378">
        <f t="shared" si="14"/>
        <v>0</v>
      </c>
      <c r="J135" s="346">
        <f t="shared" si="14"/>
        <v>57</v>
      </c>
      <c r="K135" s="346">
        <f t="shared" si="14"/>
        <v>57</v>
      </c>
      <c r="L135" s="346">
        <f t="shared" si="14"/>
        <v>0</v>
      </c>
      <c r="M135" s="347"/>
      <c r="N135" s="348"/>
      <c r="O135" s="349"/>
      <c r="P135" s="350"/>
    </row>
    <row r="136" spans="1:16" ht="16.5" thickBot="1">
      <c r="A136" s="351"/>
      <c r="B136" s="352" t="s">
        <v>780</v>
      </c>
      <c r="C136" s="346"/>
      <c r="D136" s="346">
        <f>D135+D117+D84</f>
        <v>258</v>
      </c>
      <c r="E136" s="346">
        <f aca="true" t="shared" si="15" ref="E136:L136">E135+E117+E84</f>
        <v>207</v>
      </c>
      <c r="F136" s="346">
        <f t="shared" si="15"/>
        <v>51</v>
      </c>
      <c r="G136" s="378">
        <f t="shared" si="15"/>
        <v>11428</v>
      </c>
      <c r="H136" s="378">
        <f t="shared" si="15"/>
        <v>9241.400000000001</v>
      </c>
      <c r="I136" s="378">
        <f t="shared" si="15"/>
        <v>2186.6000000000004</v>
      </c>
      <c r="J136" s="346">
        <f t="shared" si="15"/>
        <v>541</v>
      </c>
      <c r="K136" s="346">
        <f t="shared" si="15"/>
        <v>442</v>
      </c>
      <c r="L136" s="346">
        <f t="shared" si="15"/>
        <v>99</v>
      </c>
      <c r="M136" s="347"/>
      <c r="N136" s="348"/>
      <c r="O136" s="349"/>
      <c r="P136" s="350"/>
    </row>
    <row r="137" spans="1:16" ht="16.5" thickBot="1">
      <c r="A137" s="353"/>
      <c r="B137" s="354" t="s">
        <v>781</v>
      </c>
      <c r="C137" s="355"/>
      <c r="D137" s="377">
        <f>SUM(D13:D36)</f>
        <v>44</v>
      </c>
      <c r="E137" s="377">
        <f aca="true" t="shared" si="16" ref="E137:L137">SUM(E13:E36)</f>
        <v>14</v>
      </c>
      <c r="F137" s="377">
        <f t="shared" si="16"/>
        <v>30</v>
      </c>
      <c r="G137" s="376">
        <f t="shared" si="16"/>
        <v>1998.6000000000004</v>
      </c>
      <c r="H137" s="376">
        <f t="shared" si="16"/>
        <v>606.4000000000001</v>
      </c>
      <c r="I137" s="376">
        <f t="shared" si="16"/>
        <v>1392.2</v>
      </c>
      <c r="J137" s="377">
        <f t="shared" si="16"/>
        <v>92</v>
      </c>
      <c r="K137" s="377">
        <f t="shared" si="16"/>
        <v>35</v>
      </c>
      <c r="L137" s="377">
        <f t="shared" si="16"/>
        <v>57</v>
      </c>
      <c r="M137" s="356"/>
      <c r="N137" s="348"/>
      <c r="O137" s="349"/>
      <c r="P137" s="350"/>
    </row>
    <row r="138" spans="1:16" ht="16.5" thickBot="1">
      <c r="A138" s="353"/>
      <c r="B138" s="354" t="s">
        <v>782</v>
      </c>
      <c r="C138" s="355"/>
      <c r="D138" s="377">
        <f>SUM(D84+D117+D135-D137)</f>
        <v>214</v>
      </c>
      <c r="E138" s="377">
        <f aca="true" t="shared" si="17" ref="E138:L138">SUM(E84+E117+E135-E137)</f>
        <v>193</v>
      </c>
      <c r="F138" s="377">
        <f t="shared" si="17"/>
        <v>21</v>
      </c>
      <c r="G138" s="376">
        <f t="shared" si="17"/>
        <v>9429.400000000001</v>
      </c>
      <c r="H138" s="376">
        <f t="shared" si="17"/>
        <v>8635.000000000002</v>
      </c>
      <c r="I138" s="376">
        <f t="shared" si="17"/>
        <v>794.4000000000003</v>
      </c>
      <c r="J138" s="377">
        <f t="shared" si="17"/>
        <v>449</v>
      </c>
      <c r="K138" s="377">
        <f t="shared" si="17"/>
        <v>407</v>
      </c>
      <c r="L138" s="377">
        <f t="shared" si="17"/>
        <v>42</v>
      </c>
      <c r="M138" s="356"/>
      <c r="N138" s="348"/>
      <c r="O138" s="357"/>
      <c r="P138" s="358"/>
    </row>
    <row r="139" spans="7:11" ht="12.75">
      <c r="G139" s="379"/>
      <c r="H139" s="379"/>
      <c r="I139" s="379"/>
      <c r="J139" s="379"/>
      <c r="K139" s="379"/>
    </row>
  </sheetData>
  <sheetProtection/>
  <mergeCells count="21">
    <mergeCell ref="A6:P6"/>
    <mergeCell ref="G9:I9"/>
    <mergeCell ref="J9:L9"/>
    <mergeCell ref="M9:M10"/>
    <mergeCell ref="N9:N10"/>
    <mergeCell ref="O9:O10"/>
    <mergeCell ref="N1:P1"/>
    <mergeCell ref="M2:P2"/>
    <mergeCell ref="M3:P3"/>
    <mergeCell ref="M4:P4"/>
    <mergeCell ref="A5:P5"/>
    <mergeCell ref="P9:P10"/>
    <mergeCell ref="A16:A34"/>
    <mergeCell ref="A84:C84"/>
    <mergeCell ref="A117:C117"/>
    <mergeCell ref="A135:C135"/>
    <mergeCell ref="A7:P7"/>
    <mergeCell ref="A8:P8"/>
    <mergeCell ref="A9:A10"/>
    <mergeCell ref="B9:C9"/>
    <mergeCell ref="D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43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6.57421875" style="4" customWidth="1"/>
    <col min="2" max="2" width="20.421875" style="4" customWidth="1"/>
    <col min="3" max="3" width="21.00390625" style="4" customWidth="1"/>
    <col min="4" max="4" width="9.7109375" style="4" customWidth="1"/>
    <col min="5" max="5" width="7.28125" style="4" customWidth="1"/>
    <col min="6" max="6" width="9.00390625" style="4" customWidth="1"/>
    <col min="7" max="7" width="9.8515625" style="4" customWidth="1"/>
    <col min="8" max="8" width="10.7109375" style="4" customWidth="1"/>
    <col min="9" max="9" width="11.28125" style="4" customWidth="1"/>
    <col min="10" max="10" width="10.28125" style="4" customWidth="1"/>
    <col min="11" max="12" width="11.00390625" style="4" customWidth="1"/>
    <col min="13" max="13" width="9.28125" style="4" customWidth="1"/>
    <col min="14" max="14" width="9.421875" style="4" customWidth="1"/>
    <col min="15" max="15" width="9.57421875" style="4" customWidth="1"/>
    <col min="16" max="16" width="11.57421875" style="4" customWidth="1"/>
    <col min="17" max="17" width="24.8515625" style="4" customWidth="1"/>
    <col min="18" max="18" width="28.421875" style="4" customWidth="1"/>
    <col min="19" max="19" width="5.140625" style="4" customWidth="1"/>
    <col min="20" max="16384" width="9.140625" style="4" customWidth="1"/>
  </cols>
  <sheetData>
    <row r="1" spans="17:19" ht="17.25" customHeight="1">
      <c r="Q1" s="408" t="s">
        <v>80</v>
      </c>
      <c r="R1" s="408"/>
      <c r="S1" s="408"/>
    </row>
    <row r="2" spans="17:19" ht="17.25" customHeight="1">
      <c r="Q2" s="408" t="s">
        <v>81</v>
      </c>
      <c r="R2" s="408"/>
      <c r="S2" s="408"/>
    </row>
    <row r="3" spans="17:19" ht="17.25" customHeight="1">
      <c r="Q3" s="408" t="s">
        <v>789</v>
      </c>
      <c r="R3" s="408"/>
      <c r="S3" s="408"/>
    </row>
    <row r="4" ht="17.25" customHeight="1">
      <c r="Q4" s="106"/>
    </row>
    <row r="5" spans="1:18" ht="15.75">
      <c r="A5" s="406" t="s">
        <v>627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</row>
    <row r="6" spans="1:18" ht="15.75">
      <c r="A6" s="407" t="s">
        <v>82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</row>
    <row r="7" spans="1:18" ht="15.75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5"/>
      <c r="R7" s="115"/>
    </row>
    <row r="8" spans="1:19" ht="66" customHeight="1">
      <c r="A8" s="390" t="s">
        <v>83</v>
      </c>
      <c r="B8" s="403" t="s">
        <v>0</v>
      </c>
      <c r="C8" s="404"/>
      <c r="D8" s="405"/>
      <c r="E8" s="403" t="s">
        <v>8</v>
      </c>
      <c r="F8" s="404"/>
      <c r="G8" s="404"/>
      <c r="H8" s="405"/>
      <c r="I8" s="403" t="s">
        <v>1</v>
      </c>
      <c r="J8" s="404"/>
      <c r="K8" s="404"/>
      <c r="L8" s="405"/>
      <c r="M8" s="403" t="s">
        <v>9</v>
      </c>
      <c r="N8" s="404"/>
      <c r="O8" s="404"/>
      <c r="P8" s="405"/>
      <c r="Q8" s="390" t="s">
        <v>2</v>
      </c>
      <c r="R8" s="409" t="s">
        <v>84</v>
      </c>
      <c r="S8" s="382" t="s">
        <v>6</v>
      </c>
    </row>
    <row r="9" spans="1:19" ht="45">
      <c r="A9" s="391"/>
      <c r="B9" s="104" t="s">
        <v>5</v>
      </c>
      <c r="C9" s="5" t="s">
        <v>4</v>
      </c>
      <c r="D9" s="5" t="s">
        <v>3</v>
      </c>
      <c r="E9" s="86" t="s">
        <v>10</v>
      </c>
      <c r="F9" s="86" t="s">
        <v>12</v>
      </c>
      <c r="G9" s="86" t="s">
        <v>85</v>
      </c>
      <c r="H9" s="86" t="s">
        <v>86</v>
      </c>
      <c r="I9" s="86" t="s">
        <v>10</v>
      </c>
      <c r="J9" s="86" t="s">
        <v>12</v>
      </c>
      <c r="K9" s="86" t="s">
        <v>85</v>
      </c>
      <c r="L9" s="86" t="s">
        <v>11</v>
      </c>
      <c r="M9" s="86" t="s">
        <v>10</v>
      </c>
      <c r="N9" s="86" t="s">
        <v>87</v>
      </c>
      <c r="O9" s="86" t="s">
        <v>88</v>
      </c>
      <c r="P9" s="86" t="s">
        <v>86</v>
      </c>
      <c r="Q9" s="391"/>
      <c r="R9" s="410"/>
      <c r="S9" s="383"/>
    </row>
    <row r="10" spans="1:23" ht="26.25" customHeight="1">
      <c r="A10" s="107">
        <v>1</v>
      </c>
      <c r="B10" s="108" t="s">
        <v>89</v>
      </c>
      <c r="C10" s="108" t="s">
        <v>90</v>
      </c>
      <c r="D10" s="108">
        <v>8</v>
      </c>
      <c r="E10" s="108">
        <v>16</v>
      </c>
      <c r="F10" s="108">
        <v>6</v>
      </c>
      <c r="G10" s="108">
        <v>0</v>
      </c>
      <c r="H10" s="108">
        <v>10</v>
      </c>
      <c r="I10" s="108">
        <v>893.8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396" t="s">
        <v>91</v>
      </c>
      <c r="R10" s="117" t="s">
        <v>92</v>
      </c>
      <c r="S10" s="117"/>
      <c r="T10" s="109"/>
      <c r="U10" s="109"/>
      <c r="V10" s="109"/>
      <c r="W10" s="109"/>
    </row>
    <row r="11" spans="1:23" ht="26.25" customHeight="1">
      <c r="A11" s="107">
        <v>2</v>
      </c>
      <c r="B11" s="108" t="s">
        <v>89</v>
      </c>
      <c r="C11" s="108" t="s">
        <v>90</v>
      </c>
      <c r="D11" s="108">
        <v>52</v>
      </c>
      <c r="E11" s="108">
        <v>16</v>
      </c>
      <c r="F11" s="108">
        <v>10</v>
      </c>
      <c r="G11" s="108">
        <v>0</v>
      </c>
      <c r="H11" s="108">
        <v>6</v>
      </c>
      <c r="I11" s="108">
        <v>895.1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397"/>
      <c r="R11" s="117" t="s">
        <v>92</v>
      </c>
      <c r="S11" s="117"/>
      <c r="T11" s="109"/>
      <c r="U11" s="109"/>
      <c r="V11" s="109"/>
      <c r="W11" s="109"/>
    </row>
    <row r="12" spans="1:19" ht="51.75" customHeight="1">
      <c r="A12" s="107">
        <v>3</v>
      </c>
      <c r="B12" s="107" t="s">
        <v>89</v>
      </c>
      <c r="C12" s="108" t="s">
        <v>93</v>
      </c>
      <c r="D12" s="108">
        <v>21</v>
      </c>
      <c r="E12" s="108">
        <v>28</v>
      </c>
      <c r="F12" s="108">
        <v>18</v>
      </c>
      <c r="G12" s="108">
        <v>0</v>
      </c>
      <c r="H12" s="108">
        <v>10</v>
      </c>
      <c r="I12" s="108">
        <v>580</v>
      </c>
      <c r="J12" s="108">
        <v>340</v>
      </c>
      <c r="K12" s="108">
        <v>0</v>
      </c>
      <c r="L12" s="108">
        <v>240</v>
      </c>
      <c r="M12" s="108">
        <v>73</v>
      </c>
      <c r="N12" s="108">
        <v>42</v>
      </c>
      <c r="O12" s="108">
        <v>0</v>
      </c>
      <c r="P12" s="110">
        <v>31</v>
      </c>
      <c r="Q12" s="103" t="s">
        <v>94</v>
      </c>
      <c r="R12" s="105" t="s">
        <v>95</v>
      </c>
      <c r="S12" s="118"/>
    </row>
    <row r="13" spans="1:19" ht="21" customHeight="1">
      <c r="A13" s="107">
        <v>4</v>
      </c>
      <c r="B13" s="107" t="s">
        <v>89</v>
      </c>
      <c r="C13" s="107" t="s">
        <v>90</v>
      </c>
      <c r="D13" s="107">
        <v>9</v>
      </c>
      <c r="E13" s="107">
        <v>16</v>
      </c>
      <c r="F13" s="107">
        <v>5</v>
      </c>
      <c r="G13" s="107">
        <v>0</v>
      </c>
      <c r="H13" s="107">
        <v>11</v>
      </c>
      <c r="I13" s="107">
        <v>894.1</v>
      </c>
      <c r="J13" s="107">
        <v>302.8</v>
      </c>
      <c r="K13" s="107">
        <v>0</v>
      </c>
      <c r="L13" s="107">
        <v>591.3</v>
      </c>
      <c r="M13" s="107">
        <v>16</v>
      </c>
      <c r="N13" s="107">
        <v>0</v>
      </c>
      <c r="O13" s="107">
        <v>0</v>
      </c>
      <c r="P13" s="111">
        <v>16</v>
      </c>
      <c r="Q13" s="398" t="s">
        <v>91</v>
      </c>
      <c r="R13" s="119" t="s">
        <v>96</v>
      </c>
      <c r="S13" s="118"/>
    </row>
    <row r="14" spans="1:19" ht="21" customHeight="1">
      <c r="A14" s="107">
        <v>5</v>
      </c>
      <c r="B14" s="107" t="s">
        <v>89</v>
      </c>
      <c r="C14" s="107" t="s">
        <v>90</v>
      </c>
      <c r="D14" s="107">
        <v>12</v>
      </c>
      <c r="E14" s="107">
        <v>16</v>
      </c>
      <c r="F14" s="107">
        <v>4</v>
      </c>
      <c r="G14" s="107">
        <v>0</v>
      </c>
      <c r="H14" s="107">
        <v>12</v>
      </c>
      <c r="I14" s="107">
        <v>899.9</v>
      </c>
      <c r="J14" s="107">
        <v>262.6</v>
      </c>
      <c r="K14" s="107">
        <v>0</v>
      </c>
      <c r="L14" s="107">
        <v>637.3</v>
      </c>
      <c r="M14" s="107">
        <v>70</v>
      </c>
      <c r="N14" s="107">
        <v>0</v>
      </c>
      <c r="O14" s="107">
        <v>0</v>
      </c>
      <c r="P14" s="111">
        <v>70</v>
      </c>
      <c r="Q14" s="399"/>
      <c r="R14" s="119" t="s">
        <v>97</v>
      </c>
      <c r="S14" s="118"/>
    </row>
    <row r="15" spans="1:19" ht="21" customHeight="1">
      <c r="A15" s="107">
        <v>6</v>
      </c>
      <c r="B15" s="107" t="s">
        <v>89</v>
      </c>
      <c r="C15" s="107" t="s">
        <v>90</v>
      </c>
      <c r="D15" s="107">
        <v>15</v>
      </c>
      <c r="E15" s="107">
        <v>16</v>
      </c>
      <c r="F15" s="107">
        <v>4</v>
      </c>
      <c r="G15" s="107">
        <v>0</v>
      </c>
      <c r="H15" s="107">
        <v>12</v>
      </c>
      <c r="I15" s="107">
        <v>880.9</v>
      </c>
      <c r="J15" s="107">
        <v>229.2</v>
      </c>
      <c r="K15" s="107">
        <v>0</v>
      </c>
      <c r="L15" s="107">
        <v>651.7</v>
      </c>
      <c r="M15" s="107">
        <v>37</v>
      </c>
      <c r="N15" s="107">
        <v>0</v>
      </c>
      <c r="O15" s="107">
        <v>0</v>
      </c>
      <c r="P15" s="111">
        <v>37</v>
      </c>
      <c r="Q15" s="399"/>
      <c r="R15" s="119" t="s">
        <v>97</v>
      </c>
      <c r="S15" s="118"/>
    </row>
    <row r="16" spans="1:19" ht="21" customHeight="1">
      <c r="A16" s="107">
        <v>7</v>
      </c>
      <c r="B16" s="107" t="s">
        <v>89</v>
      </c>
      <c r="C16" s="107" t="s">
        <v>90</v>
      </c>
      <c r="D16" s="107">
        <v>11</v>
      </c>
      <c r="E16" s="107">
        <v>16</v>
      </c>
      <c r="F16" s="107">
        <v>2</v>
      </c>
      <c r="G16" s="107">
        <v>0</v>
      </c>
      <c r="H16" s="107">
        <v>14</v>
      </c>
      <c r="I16" s="107">
        <v>891.8</v>
      </c>
      <c r="J16" s="107">
        <v>89.1</v>
      </c>
      <c r="K16" s="107">
        <v>0</v>
      </c>
      <c r="L16" s="107">
        <v>802.7</v>
      </c>
      <c r="M16" s="107">
        <v>40</v>
      </c>
      <c r="N16" s="107">
        <v>0</v>
      </c>
      <c r="O16" s="107">
        <v>0</v>
      </c>
      <c r="P16" s="111">
        <v>40</v>
      </c>
      <c r="Q16" s="399"/>
      <c r="R16" s="119" t="s">
        <v>98</v>
      </c>
      <c r="S16" s="118"/>
    </row>
    <row r="17" spans="1:19" ht="21" customHeight="1">
      <c r="A17" s="107">
        <v>8</v>
      </c>
      <c r="B17" s="107" t="s">
        <v>89</v>
      </c>
      <c r="C17" s="107" t="s">
        <v>90</v>
      </c>
      <c r="D17" s="107">
        <v>1</v>
      </c>
      <c r="E17" s="107">
        <v>16</v>
      </c>
      <c r="F17" s="107">
        <v>2</v>
      </c>
      <c r="G17" s="107">
        <v>0</v>
      </c>
      <c r="H17" s="107">
        <v>14</v>
      </c>
      <c r="I17" s="107">
        <v>891.8</v>
      </c>
      <c r="J17" s="107">
        <v>106.5</v>
      </c>
      <c r="K17" s="107">
        <v>0</v>
      </c>
      <c r="L17" s="107">
        <v>785.3</v>
      </c>
      <c r="M17" s="107">
        <v>56</v>
      </c>
      <c r="N17" s="107">
        <v>12</v>
      </c>
      <c r="O17" s="107">
        <v>0</v>
      </c>
      <c r="P17" s="111">
        <v>44</v>
      </c>
      <c r="Q17" s="399"/>
      <c r="R17" s="119" t="s">
        <v>99</v>
      </c>
      <c r="S17" s="118"/>
    </row>
    <row r="18" spans="1:19" ht="21" customHeight="1">
      <c r="A18" s="107">
        <v>9</v>
      </c>
      <c r="B18" s="107" t="s">
        <v>89</v>
      </c>
      <c r="C18" s="107" t="s">
        <v>90</v>
      </c>
      <c r="D18" s="107">
        <v>2</v>
      </c>
      <c r="E18" s="107">
        <v>16</v>
      </c>
      <c r="F18" s="107">
        <v>5</v>
      </c>
      <c r="G18" s="107">
        <v>0</v>
      </c>
      <c r="H18" s="107">
        <v>11</v>
      </c>
      <c r="I18" s="107">
        <v>893.7</v>
      </c>
      <c r="J18" s="107">
        <v>272.6</v>
      </c>
      <c r="K18" s="107">
        <v>0</v>
      </c>
      <c r="L18" s="107">
        <v>621.1</v>
      </c>
      <c r="M18" s="107">
        <v>36</v>
      </c>
      <c r="N18" s="107">
        <v>14</v>
      </c>
      <c r="O18" s="107">
        <v>0</v>
      </c>
      <c r="P18" s="111">
        <v>22</v>
      </c>
      <c r="Q18" s="399"/>
      <c r="R18" s="119" t="s">
        <v>100</v>
      </c>
      <c r="S18" s="118"/>
    </row>
    <row r="19" spans="1:19" ht="21" customHeight="1">
      <c r="A19" s="107">
        <v>10</v>
      </c>
      <c r="B19" s="107" t="s">
        <v>89</v>
      </c>
      <c r="C19" s="107" t="s">
        <v>93</v>
      </c>
      <c r="D19" s="107">
        <v>11</v>
      </c>
      <c r="E19" s="107">
        <v>32</v>
      </c>
      <c r="F19" s="107">
        <v>29</v>
      </c>
      <c r="G19" s="107">
        <v>3</v>
      </c>
      <c r="H19" s="107">
        <v>0</v>
      </c>
      <c r="I19" s="107">
        <v>600</v>
      </c>
      <c r="J19" s="107">
        <v>537.3</v>
      </c>
      <c r="K19" s="107">
        <v>62.7</v>
      </c>
      <c r="L19" s="107">
        <v>0</v>
      </c>
      <c r="M19" s="107">
        <v>104</v>
      </c>
      <c r="N19" s="107">
        <v>96</v>
      </c>
      <c r="O19" s="107">
        <v>8</v>
      </c>
      <c r="P19" s="111">
        <v>0</v>
      </c>
      <c r="Q19" s="399"/>
      <c r="R19" s="119" t="s">
        <v>101</v>
      </c>
      <c r="S19" s="118"/>
    </row>
    <row r="20" spans="1:19" ht="21" customHeight="1">
      <c r="A20" s="107">
        <v>11</v>
      </c>
      <c r="B20" s="107" t="s">
        <v>89</v>
      </c>
      <c r="C20" s="107" t="s">
        <v>90</v>
      </c>
      <c r="D20" s="107">
        <v>19</v>
      </c>
      <c r="E20" s="107">
        <v>18</v>
      </c>
      <c r="F20" s="107">
        <v>3</v>
      </c>
      <c r="G20" s="107">
        <v>0</v>
      </c>
      <c r="H20" s="107">
        <v>15</v>
      </c>
      <c r="I20" s="107">
        <v>794.7</v>
      </c>
      <c r="J20" s="107">
        <v>142.4</v>
      </c>
      <c r="K20" s="107">
        <v>0</v>
      </c>
      <c r="L20" s="107">
        <v>794.7</v>
      </c>
      <c r="M20" s="107">
        <v>34</v>
      </c>
      <c r="N20" s="107">
        <v>10</v>
      </c>
      <c r="O20" s="107">
        <v>0</v>
      </c>
      <c r="P20" s="111">
        <v>24</v>
      </c>
      <c r="Q20" s="399"/>
      <c r="R20" s="119" t="s">
        <v>102</v>
      </c>
      <c r="S20" s="118"/>
    </row>
    <row r="21" spans="1:19" ht="21" customHeight="1">
      <c r="A21" s="107">
        <v>12</v>
      </c>
      <c r="B21" s="107" t="s">
        <v>89</v>
      </c>
      <c r="C21" s="107" t="s">
        <v>90</v>
      </c>
      <c r="D21" s="107">
        <v>4</v>
      </c>
      <c r="E21" s="107">
        <v>18</v>
      </c>
      <c r="F21" s="107">
        <v>0</v>
      </c>
      <c r="G21" s="107">
        <v>0</v>
      </c>
      <c r="H21" s="107">
        <v>18</v>
      </c>
      <c r="I21" s="107">
        <v>792.8</v>
      </c>
      <c r="J21" s="107">
        <v>0</v>
      </c>
      <c r="K21" s="107">
        <v>0</v>
      </c>
      <c r="L21" s="107">
        <v>792.8</v>
      </c>
      <c r="M21" s="107">
        <v>43</v>
      </c>
      <c r="N21" s="107">
        <v>0</v>
      </c>
      <c r="O21" s="107">
        <v>0</v>
      </c>
      <c r="P21" s="111">
        <v>43</v>
      </c>
      <c r="Q21" s="399"/>
      <c r="R21" s="119"/>
      <c r="S21" s="118"/>
    </row>
    <row r="22" spans="1:19" ht="21" customHeight="1">
      <c r="A22" s="107">
        <v>13</v>
      </c>
      <c r="B22" s="107" t="s">
        <v>89</v>
      </c>
      <c r="C22" s="107" t="s">
        <v>90</v>
      </c>
      <c r="D22" s="107">
        <v>5</v>
      </c>
      <c r="E22" s="107">
        <v>18</v>
      </c>
      <c r="F22" s="107">
        <v>3</v>
      </c>
      <c r="G22" s="107">
        <v>0</v>
      </c>
      <c r="H22" s="107">
        <v>15</v>
      </c>
      <c r="I22" s="107">
        <v>792.9</v>
      </c>
      <c r="J22" s="107">
        <v>156.9</v>
      </c>
      <c r="K22" s="107">
        <v>0</v>
      </c>
      <c r="L22" s="107">
        <v>636</v>
      </c>
      <c r="M22" s="107">
        <v>53</v>
      </c>
      <c r="N22" s="107">
        <v>9</v>
      </c>
      <c r="O22" s="107">
        <v>0</v>
      </c>
      <c r="P22" s="111">
        <v>44</v>
      </c>
      <c r="Q22" s="399"/>
      <c r="R22" s="112"/>
      <c r="S22" s="107"/>
    </row>
    <row r="23" spans="1:19" ht="21" customHeight="1">
      <c r="A23" s="107">
        <v>14</v>
      </c>
      <c r="B23" s="107" t="s">
        <v>89</v>
      </c>
      <c r="C23" s="107" t="s">
        <v>90</v>
      </c>
      <c r="D23" s="107">
        <v>14</v>
      </c>
      <c r="E23" s="107">
        <v>16</v>
      </c>
      <c r="F23" s="107">
        <v>2</v>
      </c>
      <c r="G23" s="107">
        <v>0</v>
      </c>
      <c r="H23" s="107">
        <v>14</v>
      </c>
      <c r="I23" s="107">
        <v>773.4</v>
      </c>
      <c r="J23" s="107">
        <v>89.7</v>
      </c>
      <c r="K23" s="107">
        <v>0</v>
      </c>
      <c r="L23" s="107">
        <v>683.7</v>
      </c>
      <c r="M23" s="107">
        <v>47</v>
      </c>
      <c r="N23" s="107">
        <v>5</v>
      </c>
      <c r="O23" s="107">
        <v>0</v>
      </c>
      <c r="P23" s="111">
        <v>42</v>
      </c>
      <c r="Q23" s="399"/>
      <c r="R23" s="112"/>
      <c r="S23" s="107"/>
    </row>
    <row r="24" spans="1:19" ht="21" customHeight="1">
      <c r="A24" s="107">
        <v>15</v>
      </c>
      <c r="B24" s="107" t="s">
        <v>89</v>
      </c>
      <c r="C24" s="107" t="s">
        <v>93</v>
      </c>
      <c r="D24" s="107">
        <v>42</v>
      </c>
      <c r="E24" s="107">
        <v>18</v>
      </c>
      <c r="F24" s="107">
        <v>0</v>
      </c>
      <c r="G24" s="107">
        <v>0</v>
      </c>
      <c r="H24" s="107">
        <v>18</v>
      </c>
      <c r="I24" s="107">
        <v>951.6</v>
      </c>
      <c r="J24" s="107">
        <v>0</v>
      </c>
      <c r="K24" s="107">
        <v>0</v>
      </c>
      <c r="L24" s="107">
        <v>951.6</v>
      </c>
      <c r="M24" s="107">
        <v>50</v>
      </c>
      <c r="N24" s="107">
        <v>0</v>
      </c>
      <c r="O24" s="107">
        <v>0</v>
      </c>
      <c r="P24" s="111">
        <v>50</v>
      </c>
      <c r="Q24" s="399"/>
      <c r="R24" s="112"/>
      <c r="S24" s="107"/>
    </row>
    <row r="25" spans="1:19" ht="21" customHeight="1">
      <c r="A25" s="107">
        <v>16</v>
      </c>
      <c r="B25" s="107" t="s">
        <v>89</v>
      </c>
      <c r="C25" s="107" t="s">
        <v>90</v>
      </c>
      <c r="D25" s="107">
        <v>24</v>
      </c>
      <c r="E25" s="107">
        <v>12</v>
      </c>
      <c r="F25" s="107">
        <v>0</v>
      </c>
      <c r="G25" s="107">
        <v>0</v>
      </c>
      <c r="H25" s="107">
        <v>12</v>
      </c>
      <c r="I25" s="107">
        <v>782.2</v>
      </c>
      <c r="J25" s="107">
        <v>0</v>
      </c>
      <c r="K25" s="107">
        <v>0</v>
      </c>
      <c r="L25" s="107">
        <v>782.2</v>
      </c>
      <c r="M25" s="107">
        <v>41</v>
      </c>
      <c r="N25" s="107">
        <v>0</v>
      </c>
      <c r="O25" s="107">
        <v>0</v>
      </c>
      <c r="P25" s="111">
        <v>41</v>
      </c>
      <c r="Q25" s="399"/>
      <c r="R25" s="112"/>
      <c r="S25" s="107"/>
    </row>
    <row r="26" spans="1:19" ht="21" customHeight="1">
      <c r="A26" s="107">
        <v>17</v>
      </c>
      <c r="B26" s="107" t="s">
        <v>89</v>
      </c>
      <c r="C26" s="107" t="s">
        <v>93</v>
      </c>
      <c r="D26" s="107">
        <v>4</v>
      </c>
      <c r="E26" s="107">
        <v>19</v>
      </c>
      <c r="F26" s="107">
        <v>17</v>
      </c>
      <c r="G26" s="107">
        <v>2</v>
      </c>
      <c r="H26" s="107">
        <v>0</v>
      </c>
      <c r="I26" s="107">
        <v>317.4</v>
      </c>
      <c r="J26" s="107">
        <v>289.4</v>
      </c>
      <c r="K26" s="107">
        <v>28</v>
      </c>
      <c r="L26" s="107">
        <v>0</v>
      </c>
      <c r="M26" s="107">
        <v>69</v>
      </c>
      <c r="N26" s="107">
        <v>67</v>
      </c>
      <c r="O26" s="107">
        <v>2</v>
      </c>
      <c r="P26" s="111">
        <v>0</v>
      </c>
      <c r="Q26" s="399"/>
      <c r="R26" s="112"/>
      <c r="S26" s="107"/>
    </row>
    <row r="27" spans="1:19" ht="21" customHeight="1">
      <c r="A27" s="107">
        <v>18</v>
      </c>
      <c r="B27" s="107" t="s">
        <v>89</v>
      </c>
      <c r="C27" s="107" t="s">
        <v>93</v>
      </c>
      <c r="D27" s="107">
        <v>47</v>
      </c>
      <c r="E27" s="107">
        <v>18</v>
      </c>
      <c r="F27" s="107">
        <v>15</v>
      </c>
      <c r="G27" s="107">
        <v>3</v>
      </c>
      <c r="H27" s="107">
        <v>0</v>
      </c>
      <c r="I27" s="107">
        <v>316.2</v>
      </c>
      <c r="J27" s="107">
        <v>272.4</v>
      </c>
      <c r="K27" s="107">
        <v>43.8</v>
      </c>
      <c r="L27" s="107">
        <v>0</v>
      </c>
      <c r="M27" s="107">
        <v>52</v>
      </c>
      <c r="N27" s="107">
        <v>45</v>
      </c>
      <c r="O27" s="107">
        <v>7</v>
      </c>
      <c r="P27" s="111">
        <v>0</v>
      </c>
      <c r="Q27" s="399"/>
      <c r="R27" s="112"/>
      <c r="S27" s="107"/>
    </row>
    <row r="28" spans="1:19" ht="21" customHeight="1">
      <c r="A28" s="107">
        <v>19</v>
      </c>
      <c r="B28" s="107" t="s">
        <v>89</v>
      </c>
      <c r="C28" s="107" t="s">
        <v>93</v>
      </c>
      <c r="D28" s="107">
        <v>22</v>
      </c>
      <c r="E28" s="107">
        <v>24</v>
      </c>
      <c r="F28" s="107">
        <v>22</v>
      </c>
      <c r="G28" s="107">
        <v>2</v>
      </c>
      <c r="H28" s="107">
        <v>0</v>
      </c>
      <c r="I28" s="107">
        <v>288.4</v>
      </c>
      <c r="J28" s="107">
        <v>267.8</v>
      </c>
      <c r="K28" s="107">
        <v>20.6</v>
      </c>
      <c r="L28" s="107">
        <v>0</v>
      </c>
      <c r="M28" s="107">
        <v>78</v>
      </c>
      <c r="N28" s="107">
        <v>75</v>
      </c>
      <c r="O28" s="107">
        <v>3</v>
      </c>
      <c r="P28" s="111">
        <v>0</v>
      </c>
      <c r="Q28" s="399"/>
      <c r="R28" s="112"/>
      <c r="S28" s="107"/>
    </row>
    <row r="29" spans="1:19" ht="21" customHeight="1">
      <c r="A29" s="107">
        <v>20</v>
      </c>
      <c r="B29" s="107" t="s">
        <v>89</v>
      </c>
      <c r="C29" s="107" t="s">
        <v>93</v>
      </c>
      <c r="D29" s="107">
        <v>13</v>
      </c>
      <c r="E29" s="107">
        <v>20</v>
      </c>
      <c r="F29" s="107">
        <v>2</v>
      </c>
      <c r="G29" s="107">
        <v>0</v>
      </c>
      <c r="H29" s="107">
        <v>18</v>
      </c>
      <c r="I29" s="107">
        <v>899</v>
      </c>
      <c r="J29" s="107">
        <v>77.3</v>
      </c>
      <c r="K29" s="107">
        <v>0</v>
      </c>
      <c r="L29" s="107">
        <v>821.7</v>
      </c>
      <c r="M29" s="107">
        <v>40</v>
      </c>
      <c r="N29" s="107">
        <v>4</v>
      </c>
      <c r="O29" s="107">
        <v>0</v>
      </c>
      <c r="P29" s="111">
        <v>36</v>
      </c>
      <c r="Q29" s="399"/>
      <c r="R29" s="112"/>
      <c r="S29" s="107"/>
    </row>
    <row r="30" spans="1:19" ht="21" customHeight="1">
      <c r="A30" s="107">
        <v>21</v>
      </c>
      <c r="B30" s="107" t="s">
        <v>89</v>
      </c>
      <c r="C30" s="107" t="s">
        <v>93</v>
      </c>
      <c r="D30" s="107">
        <v>14</v>
      </c>
      <c r="E30" s="107">
        <v>20</v>
      </c>
      <c r="F30" s="107">
        <v>1</v>
      </c>
      <c r="G30" s="107">
        <v>1</v>
      </c>
      <c r="H30" s="107">
        <v>18</v>
      </c>
      <c r="I30" s="107">
        <v>898.4</v>
      </c>
      <c r="J30" s="107">
        <v>56.7</v>
      </c>
      <c r="K30" s="107">
        <v>38.3</v>
      </c>
      <c r="L30" s="107">
        <v>803.4</v>
      </c>
      <c r="M30" s="107">
        <v>42</v>
      </c>
      <c r="N30" s="107">
        <v>3</v>
      </c>
      <c r="O30" s="107">
        <v>1</v>
      </c>
      <c r="P30" s="111">
        <v>42</v>
      </c>
      <c r="Q30" s="399"/>
      <c r="R30" s="112"/>
      <c r="S30" s="107"/>
    </row>
    <row r="31" spans="1:19" ht="21" customHeight="1">
      <c r="A31" s="107">
        <v>22</v>
      </c>
      <c r="B31" s="107" t="s">
        <v>89</v>
      </c>
      <c r="C31" s="107" t="s">
        <v>90</v>
      </c>
      <c r="D31" s="107">
        <v>10</v>
      </c>
      <c r="E31" s="107">
        <v>18</v>
      </c>
      <c r="F31" s="107">
        <v>1</v>
      </c>
      <c r="G31" s="107">
        <v>0</v>
      </c>
      <c r="H31" s="107">
        <v>17</v>
      </c>
      <c r="I31" s="107">
        <v>794</v>
      </c>
      <c r="J31" s="107">
        <v>31.6</v>
      </c>
      <c r="K31" s="107">
        <v>0</v>
      </c>
      <c r="L31" s="107">
        <v>762.4</v>
      </c>
      <c r="M31" s="107">
        <v>54</v>
      </c>
      <c r="N31" s="107">
        <v>2</v>
      </c>
      <c r="O31" s="107">
        <v>0</v>
      </c>
      <c r="P31" s="111">
        <v>52</v>
      </c>
      <c r="Q31" s="400"/>
      <c r="R31" s="112"/>
      <c r="S31" s="107"/>
    </row>
    <row r="32" spans="1:19" ht="21" customHeight="1">
      <c r="A32" s="107">
        <v>23</v>
      </c>
      <c r="B32" s="107" t="s">
        <v>89</v>
      </c>
      <c r="C32" s="107" t="s">
        <v>103</v>
      </c>
      <c r="D32" s="107">
        <v>22</v>
      </c>
      <c r="E32" s="107">
        <v>1</v>
      </c>
      <c r="F32" s="107">
        <v>0</v>
      </c>
      <c r="G32" s="107">
        <v>0</v>
      </c>
      <c r="H32" s="107">
        <v>1</v>
      </c>
      <c r="I32" s="107">
        <v>72.4</v>
      </c>
      <c r="J32" s="107">
        <v>0</v>
      </c>
      <c r="K32" s="107">
        <v>0</v>
      </c>
      <c r="L32" s="107">
        <v>72.4</v>
      </c>
      <c r="M32" s="107">
        <v>5</v>
      </c>
      <c r="N32" s="107">
        <v>0</v>
      </c>
      <c r="O32" s="107">
        <v>0</v>
      </c>
      <c r="P32" s="111">
        <v>5</v>
      </c>
      <c r="Q32" s="401" t="s">
        <v>104</v>
      </c>
      <c r="R32" s="112"/>
      <c r="S32" s="107"/>
    </row>
    <row r="33" spans="1:19" ht="21" customHeight="1">
      <c r="A33" s="107">
        <v>24</v>
      </c>
      <c r="B33" s="107" t="s">
        <v>89</v>
      </c>
      <c r="C33" s="107" t="s">
        <v>93</v>
      </c>
      <c r="D33" s="107">
        <v>33</v>
      </c>
      <c r="E33" s="107">
        <v>32</v>
      </c>
      <c r="F33" s="107">
        <v>27</v>
      </c>
      <c r="G33" s="107">
        <v>3</v>
      </c>
      <c r="H33" s="107">
        <v>2</v>
      </c>
      <c r="I33" s="107">
        <v>1060.4</v>
      </c>
      <c r="J33" s="107">
        <v>947.8</v>
      </c>
      <c r="K33" s="107">
        <v>61.9</v>
      </c>
      <c r="L33" s="107">
        <v>50.7</v>
      </c>
      <c r="M33" s="107">
        <v>91</v>
      </c>
      <c r="N33" s="107">
        <v>82</v>
      </c>
      <c r="O33" s="107">
        <v>6</v>
      </c>
      <c r="P33" s="111">
        <v>3</v>
      </c>
      <c r="Q33" s="402"/>
      <c r="R33" s="112"/>
      <c r="S33" s="107"/>
    </row>
    <row r="34" spans="1:19" ht="21" customHeight="1">
      <c r="A34" s="107">
        <v>25</v>
      </c>
      <c r="B34" s="107" t="s">
        <v>89</v>
      </c>
      <c r="C34" s="107" t="s">
        <v>93</v>
      </c>
      <c r="D34" s="107">
        <v>43</v>
      </c>
      <c r="E34" s="107">
        <v>30</v>
      </c>
      <c r="F34" s="107">
        <v>23</v>
      </c>
      <c r="G34" s="107">
        <v>1</v>
      </c>
      <c r="H34" s="107">
        <v>6</v>
      </c>
      <c r="I34" s="107">
        <v>1084</v>
      </c>
      <c r="J34" s="107">
        <v>938.4</v>
      </c>
      <c r="K34" s="107">
        <v>23.5</v>
      </c>
      <c r="L34" s="107">
        <v>122.1</v>
      </c>
      <c r="M34" s="107">
        <v>105</v>
      </c>
      <c r="N34" s="107">
        <v>88</v>
      </c>
      <c r="O34" s="107">
        <v>4</v>
      </c>
      <c r="P34" s="111">
        <v>13</v>
      </c>
      <c r="Q34" s="402"/>
      <c r="R34" s="112"/>
      <c r="S34" s="107"/>
    </row>
    <row r="35" spans="1:19" ht="21" customHeight="1">
      <c r="A35" s="107">
        <v>26</v>
      </c>
      <c r="B35" s="107" t="s">
        <v>89</v>
      </c>
      <c r="C35" s="107" t="s">
        <v>93</v>
      </c>
      <c r="D35" s="107">
        <v>23</v>
      </c>
      <c r="E35" s="107">
        <v>34</v>
      </c>
      <c r="F35" s="107">
        <v>29</v>
      </c>
      <c r="G35" s="107">
        <v>1</v>
      </c>
      <c r="H35" s="107">
        <v>4</v>
      </c>
      <c r="I35" s="107">
        <v>1133.5</v>
      </c>
      <c r="J35" s="107">
        <v>1025.3</v>
      </c>
      <c r="K35" s="107">
        <v>36.2</v>
      </c>
      <c r="L35" s="107">
        <v>72</v>
      </c>
      <c r="M35" s="107">
        <v>73</v>
      </c>
      <c r="N35" s="107">
        <v>59</v>
      </c>
      <c r="O35" s="107">
        <v>4</v>
      </c>
      <c r="P35" s="111">
        <v>10</v>
      </c>
      <c r="Q35" s="402"/>
      <c r="R35" s="112"/>
      <c r="S35" s="107"/>
    </row>
    <row r="36" spans="1:19" ht="21" customHeight="1">
      <c r="A36" s="107">
        <v>27</v>
      </c>
      <c r="B36" s="107" t="s">
        <v>89</v>
      </c>
      <c r="C36" s="107" t="s">
        <v>93</v>
      </c>
      <c r="D36" s="107">
        <v>10</v>
      </c>
      <c r="E36" s="107">
        <v>32</v>
      </c>
      <c r="F36" s="107">
        <v>21</v>
      </c>
      <c r="G36" s="107">
        <v>1</v>
      </c>
      <c r="H36" s="107">
        <v>10</v>
      </c>
      <c r="I36" s="107">
        <v>1082.4</v>
      </c>
      <c r="J36" s="107">
        <v>846.6</v>
      </c>
      <c r="K36" s="107">
        <v>25.1</v>
      </c>
      <c r="L36" s="107">
        <v>211</v>
      </c>
      <c r="M36" s="107">
        <v>90</v>
      </c>
      <c r="N36" s="107">
        <v>63</v>
      </c>
      <c r="O36" s="107">
        <v>1</v>
      </c>
      <c r="P36" s="111">
        <v>26</v>
      </c>
      <c r="Q36" s="402"/>
      <c r="R36" s="112"/>
      <c r="S36" s="107"/>
    </row>
    <row r="37" spans="1:19" ht="21" customHeight="1">
      <c r="A37" s="107">
        <v>28</v>
      </c>
      <c r="B37" s="107" t="s">
        <v>89</v>
      </c>
      <c r="C37" s="107" t="s">
        <v>93</v>
      </c>
      <c r="D37" s="107">
        <v>17</v>
      </c>
      <c r="E37" s="107">
        <v>32</v>
      </c>
      <c r="F37" s="107">
        <v>27</v>
      </c>
      <c r="G37" s="107">
        <v>2</v>
      </c>
      <c r="H37" s="107">
        <v>3</v>
      </c>
      <c r="I37" s="107">
        <v>1194.6</v>
      </c>
      <c r="J37" s="107">
        <v>1096.8</v>
      </c>
      <c r="K37" s="107">
        <v>31.4</v>
      </c>
      <c r="L37" s="107">
        <v>66.4</v>
      </c>
      <c r="M37" s="107">
        <v>87</v>
      </c>
      <c r="N37" s="107">
        <v>74</v>
      </c>
      <c r="O37" s="107">
        <v>3</v>
      </c>
      <c r="P37" s="111">
        <v>10</v>
      </c>
      <c r="Q37" s="402"/>
      <c r="R37" s="112"/>
      <c r="S37" s="107"/>
    </row>
    <row r="38" spans="1:19" ht="21" customHeight="1">
      <c r="A38" s="107">
        <v>29</v>
      </c>
      <c r="B38" s="107" t="s">
        <v>89</v>
      </c>
      <c r="C38" s="107" t="s">
        <v>93</v>
      </c>
      <c r="D38" s="107">
        <v>5</v>
      </c>
      <c r="E38" s="107">
        <v>34</v>
      </c>
      <c r="F38" s="107">
        <v>28</v>
      </c>
      <c r="G38" s="107">
        <v>1</v>
      </c>
      <c r="H38" s="107">
        <v>5</v>
      </c>
      <c r="I38" s="107">
        <v>1132.1</v>
      </c>
      <c r="J38" s="107">
        <v>1012.5</v>
      </c>
      <c r="K38" s="107">
        <v>23.6</v>
      </c>
      <c r="L38" s="107">
        <v>96</v>
      </c>
      <c r="M38" s="107">
        <v>92</v>
      </c>
      <c r="N38" s="107">
        <v>76</v>
      </c>
      <c r="O38" s="107">
        <v>3</v>
      </c>
      <c r="P38" s="111">
        <v>13</v>
      </c>
      <c r="Q38" s="402"/>
      <c r="R38" s="112"/>
      <c r="S38" s="107"/>
    </row>
    <row r="39" spans="1:19" ht="21" customHeight="1">
      <c r="A39" s="107">
        <v>30</v>
      </c>
      <c r="B39" s="107" t="s">
        <v>89</v>
      </c>
      <c r="C39" s="107" t="s">
        <v>93</v>
      </c>
      <c r="D39" s="107">
        <v>44</v>
      </c>
      <c r="E39" s="107">
        <v>34</v>
      </c>
      <c r="F39" s="107">
        <v>31</v>
      </c>
      <c r="G39" s="107">
        <v>0</v>
      </c>
      <c r="H39" s="107">
        <v>3</v>
      </c>
      <c r="I39" s="107">
        <v>1091.2</v>
      </c>
      <c r="J39" s="107">
        <v>1037.4</v>
      </c>
      <c r="K39" s="107">
        <v>0</v>
      </c>
      <c r="L39" s="107">
        <v>53.8</v>
      </c>
      <c r="M39" s="107">
        <v>82</v>
      </c>
      <c r="N39" s="107">
        <v>74</v>
      </c>
      <c r="O39" s="107">
        <v>0</v>
      </c>
      <c r="P39" s="111">
        <v>8</v>
      </c>
      <c r="Q39" s="402"/>
      <c r="R39" s="112"/>
      <c r="S39" s="107"/>
    </row>
    <row r="40" spans="1:19" ht="21" customHeight="1">
      <c r="A40" s="107">
        <v>31</v>
      </c>
      <c r="B40" s="107" t="s">
        <v>89</v>
      </c>
      <c r="C40" s="107" t="s">
        <v>93</v>
      </c>
      <c r="D40" s="107">
        <v>46</v>
      </c>
      <c r="E40" s="107">
        <v>32</v>
      </c>
      <c r="F40" s="107">
        <v>27</v>
      </c>
      <c r="G40" s="107">
        <v>2</v>
      </c>
      <c r="H40" s="107">
        <v>3</v>
      </c>
      <c r="I40" s="107">
        <v>1024.8</v>
      </c>
      <c r="J40" s="107">
        <v>938.8</v>
      </c>
      <c r="K40" s="107">
        <v>34.9</v>
      </c>
      <c r="L40" s="107">
        <v>51.1</v>
      </c>
      <c r="M40" s="107">
        <v>89</v>
      </c>
      <c r="N40" s="107">
        <v>79</v>
      </c>
      <c r="O40" s="107">
        <v>5</v>
      </c>
      <c r="P40" s="111">
        <v>5</v>
      </c>
      <c r="Q40" s="402"/>
      <c r="R40" s="112"/>
      <c r="S40" s="107"/>
    </row>
    <row r="41" spans="1:19" ht="21" customHeight="1">
      <c r="A41" s="107">
        <v>32</v>
      </c>
      <c r="B41" s="107" t="s">
        <v>89</v>
      </c>
      <c r="C41" s="107" t="s">
        <v>93</v>
      </c>
      <c r="D41" s="107">
        <v>3</v>
      </c>
      <c r="E41" s="107">
        <v>34</v>
      </c>
      <c r="F41" s="107">
        <v>25</v>
      </c>
      <c r="G41" s="107">
        <v>3</v>
      </c>
      <c r="H41" s="107">
        <v>6</v>
      </c>
      <c r="I41" s="107">
        <v>1141.6</v>
      </c>
      <c r="J41" s="107">
        <v>971.6</v>
      </c>
      <c r="K41" s="107">
        <v>48.7</v>
      </c>
      <c r="L41" s="107">
        <v>121.3</v>
      </c>
      <c r="M41" s="107">
        <v>103</v>
      </c>
      <c r="N41" s="107">
        <v>85</v>
      </c>
      <c r="O41" s="107">
        <v>4</v>
      </c>
      <c r="P41" s="111">
        <v>14</v>
      </c>
      <c r="Q41" s="402"/>
      <c r="R41" s="112"/>
      <c r="S41" s="107"/>
    </row>
    <row r="42" spans="1:19" ht="21" customHeight="1">
      <c r="A42" s="107">
        <v>33</v>
      </c>
      <c r="B42" s="107" t="s">
        <v>89</v>
      </c>
      <c r="C42" s="107" t="s">
        <v>93</v>
      </c>
      <c r="D42" s="107">
        <v>2</v>
      </c>
      <c r="E42" s="107">
        <v>26</v>
      </c>
      <c r="F42" s="107">
        <v>16</v>
      </c>
      <c r="G42" s="107">
        <v>1</v>
      </c>
      <c r="H42" s="107">
        <v>9</v>
      </c>
      <c r="I42" s="107">
        <v>1038.6</v>
      </c>
      <c r="J42" s="107">
        <v>845.3</v>
      </c>
      <c r="K42" s="107">
        <v>16.1</v>
      </c>
      <c r="L42" s="107">
        <v>177.2</v>
      </c>
      <c r="M42" s="107">
        <v>75</v>
      </c>
      <c r="N42" s="107">
        <v>47</v>
      </c>
      <c r="O42" s="107">
        <v>1</v>
      </c>
      <c r="P42" s="111">
        <v>27</v>
      </c>
      <c r="Q42" s="402"/>
      <c r="R42" s="112"/>
      <c r="S42" s="107"/>
    </row>
    <row r="43" spans="1:19" s="114" customFormat="1" ht="29.25" customHeight="1">
      <c r="A43" s="113" t="s">
        <v>105</v>
      </c>
      <c r="B43" s="113"/>
      <c r="C43" s="113"/>
      <c r="D43" s="113"/>
      <c r="E43" s="113">
        <f aca="true" t="shared" si="0" ref="E43:P43">SUM(E10:E42)</f>
        <v>728</v>
      </c>
      <c r="F43" s="113">
        <f t="shared" si="0"/>
        <v>405</v>
      </c>
      <c r="G43" s="113">
        <f t="shared" si="0"/>
        <v>26</v>
      </c>
      <c r="H43" s="113">
        <f t="shared" si="0"/>
        <v>297</v>
      </c>
      <c r="I43" s="113">
        <f t="shared" si="0"/>
        <v>27777.699999999997</v>
      </c>
      <c r="J43" s="113">
        <f t="shared" si="0"/>
        <v>13184.799999999997</v>
      </c>
      <c r="K43" s="113">
        <f t="shared" si="0"/>
        <v>494.79999999999995</v>
      </c>
      <c r="L43" s="113">
        <f t="shared" si="0"/>
        <v>12451.900000000001</v>
      </c>
      <c r="M43" s="113">
        <f t="shared" si="0"/>
        <v>1927</v>
      </c>
      <c r="N43" s="113">
        <f t="shared" si="0"/>
        <v>1111</v>
      </c>
      <c r="O43" s="113">
        <f t="shared" si="0"/>
        <v>52</v>
      </c>
      <c r="P43" s="113">
        <f t="shared" si="0"/>
        <v>768</v>
      </c>
      <c r="Q43" s="402"/>
      <c r="R43" s="113"/>
      <c r="S43" s="113"/>
    </row>
  </sheetData>
  <sheetProtection/>
  <mergeCells count="16">
    <mergeCell ref="A5:R5"/>
    <mergeCell ref="A6:R6"/>
    <mergeCell ref="Q1:S1"/>
    <mergeCell ref="Q2:S2"/>
    <mergeCell ref="Q3:S3"/>
    <mergeCell ref="R8:R9"/>
    <mergeCell ref="S8:S9"/>
    <mergeCell ref="Q10:Q11"/>
    <mergeCell ref="Q13:Q31"/>
    <mergeCell ref="Q32:Q43"/>
    <mergeCell ref="A8:A9"/>
    <mergeCell ref="B8:D8"/>
    <mergeCell ref="E8:H8"/>
    <mergeCell ref="I8:L8"/>
    <mergeCell ref="M8:P8"/>
    <mergeCell ref="Q8:Q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77"/>
  <sheetViews>
    <sheetView zoomScalePageLayoutView="0" workbookViewId="0" topLeftCell="A1">
      <selection activeCell="A6" sqref="A6:P6"/>
    </sheetView>
  </sheetViews>
  <sheetFormatPr defaultColWidth="9.140625" defaultRowHeight="12.75"/>
  <cols>
    <col min="1" max="1" width="10.140625" style="1" customWidth="1"/>
    <col min="2" max="2" width="16.421875" style="1" customWidth="1"/>
    <col min="3" max="3" width="18.00390625" style="1" customWidth="1"/>
    <col min="4" max="4" width="9.00390625" style="1" customWidth="1"/>
    <col min="5" max="5" width="9.421875" style="1" customWidth="1"/>
    <col min="6" max="6" width="9.140625" style="1" customWidth="1"/>
    <col min="7" max="7" width="12.421875" style="1" customWidth="1"/>
    <col min="8" max="8" width="9.57421875" style="1" customWidth="1"/>
    <col min="9" max="9" width="9.140625" style="1" customWidth="1"/>
    <col min="10" max="10" width="12.7109375" style="1" customWidth="1"/>
    <col min="11" max="11" width="9.8515625" style="1" customWidth="1"/>
    <col min="12" max="12" width="9.140625" style="1" customWidth="1"/>
    <col min="13" max="13" width="13.57421875" style="1" customWidth="1"/>
    <col min="14" max="14" width="25.8515625" style="1" customWidth="1"/>
    <col min="15" max="15" width="7.28125" style="1" customWidth="1"/>
    <col min="16" max="16" width="13.140625" style="1" customWidth="1"/>
    <col min="17" max="16384" width="9.140625" style="1" customWidth="1"/>
  </cols>
  <sheetData>
    <row r="1" spans="1:16" ht="75.75" customHeight="1">
      <c r="A1" s="10"/>
      <c r="B1" s="10"/>
      <c r="C1" s="2"/>
      <c r="D1" s="10"/>
      <c r="E1" s="2"/>
      <c r="F1" s="2"/>
      <c r="G1" s="2"/>
      <c r="H1" s="2"/>
      <c r="I1" s="2"/>
      <c r="J1" s="2"/>
      <c r="K1" s="2"/>
      <c r="M1" s="121"/>
      <c r="N1" s="411" t="s">
        <v>106</v>
      </c>
      <c r="O1" s="411"/>
      <c r="P1" s="411"/>
    </row>
    <row r="2" spans="1:16" ht="17.25" customHeight="1">
      <c r="A2" s="10"/>
      <c r="B2" s="10"/>
      <c r="C2" s="2"/>
      <c r="D2" s="10"/>
      <c r="E2" s="2"/>
      <c r="F2" s="2"/>
      <c r="G2" s="2"/>
      <c r="H2" s="2"/>
      <c r="I2" s="2"/>
      <c r="J2" s="2"/>
      <c r="K2" s="2"/>
      <c r="L2" s="412"/>
      <c r="M2" s="412"/>
      <c r="N2" s="412"/>
      <c r="O2" s="412"/>
      <c r="P2" s="412"/>
    </row>
    <row r="3" spans="1:16" ht="15.75">
      <c r="A3" s="413" t="s">
        <v>107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16" ht="18" customHeight="1">
      <c r="A4" s="394" t="s">
        <v>108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1:16" ht="16.5" customHeight="1">
      <c r="A5" s="394" t="s">
        <v>109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</row>
    <row r="6" spans="1:16" ht="16.5" customHeight="1">
      <c r="A6" s="394" t="s">
        <v>110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15.75">
      <c r="A7" s="10"/>
      <c r="B7" s="10"/>
      <c r="C7" s="2"/>
      <c r="D7" s="10"/>
      <c r="E7" s="2"/>
      <c r="F7" s="2"/>
      <c r="G7" s="2"/>
      <c r="H7" s="2"/>
      <c r="I7" s="2"/>
      <c r="J7" s="2"/>
      <c r="K7" s="2"/>
      <c r="L7" s="2"/>
      <c r="M7" s="2"/>
      <c r="N7" s="12"/>
      <c r="O7" s="13"/>
      <c r="P7" s="12"/>
    </row>
    <row r="8" spans="1:16" ht="60.75" customHeight="1">
      <c r="A8" s="390" t="s">
        <v>111</v>
      </c>
      <c r="B8" s="387" t="s">
        <v>0</v>
      </c>
      <c r="C8" s="388"/>
      <c r="D8" s="389"/>
      <c r="E8" s="387" t="s">
        <v>8</v>
      </c>
      <c r="F8" s="388"/>
      <c r="G8" s="389"/>
      <c r="H8" s="387" t="s">
        <v>112</v>
      </c>
      <c r="I8" s="388"/>
      <c r="J8" s="389"/>
      <c r="K8" s="387" t="s">
        <v>9</v>
      </c>
      <c r="L8" s="388"/>
      <c r="M8" s="389"/>
      <c r="N8" s="390" t="s">
        <v>2</v>
      </c>
      <c r="O8" s="382" t="s">
        <v>7</v>
      </c>
      <c r="P8" s="382" t="s">
        <v>113</v>
      </c>
    </row>
    <row r="9" spans="1:16" ht="76.5" customHeight="1">
      <c r="A9" s="391"/>
      <c r="B9" s="5" t="s">
        <v>5</v>
      </c>
      <c r="C9" s="5" t="s">
        <v>4</v>
      </c>
      <c r="D9" s="5" t="s">
        <v>3</v>
      </c>
      <c r="E9" s="80" t="s">
        <v>10</v>
      </c>
      <c r="F9" s="80" t="s">
        <v>12</v>
      </c>
      <c r="G9" s="80" t="s">
        <v>11</v>
      </c>
      <c r="H9" s="80" t="s">
        <v>10</v>
      </c>
      <c r="I9" s="80" t="s">
        <v>12</v>
      </c>
      <c r="J9" s="80" t="s">
        <v>11</v>
      </c>
      <c r="K9" s="80" t="s">
        <v>10</v>
      </c>
      <c r="L9" s="80" t="s">
        <v>12</v>
      </c>
      <c r="M9" s="80" t="s">
        <v>11</v>
      </c>
      <c r="N9" s="391"/>
      <c r="O9" s="383"/>
      <c r="P9" s="383"/>
    </row>
    <row r="10" spans="1:16" ht="15.75">
      <c r="A10" s="30">
        <v>1</v>
      </c>
      <c r="B10" s="30">
        <v>2</v>
      </c>
      <c r="C10" s="30">
        <v>3</v>
      </c>
      <c r="D10" s="30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5">
        <v>14</v>
      </c>
      <c r="O10" s="23">
        <v>15</v>
      </c>
      <c r="P10" s="23">
        <v>16</v>
      </c>
    </row>
    <row r="11" spans="1:17" ht="37.5" customHeight="1">
      <c r="A11" s="42">
        <v>1</v>
      </c>
      <c r="B11" s="30" t="s">
        <v>628</v>
      </c>
      <c r="C11" s="30" t="s">
        <v>114</v>
      </c>
      <c r="D11" s="30">
        <v>56</v>
      </c>
      <c r="E11" s="30">
        <v>3</v>
      </c>
      <c r="F11" s="30">
        <v>3</v>
      </c>
      <c r="G11" s="30"/>
      <c r="H11" s="30">
        <v>116.2</v>
      </c>
      <c r="I11" s="30">
        <v>116.2</v>
      </c>
      <c r="J11" s="30"/>
      <c r="K11" s="30">
        <v>5</v>
      </c>
      <c r="L11" s="30">
        <v>5</v>
      </c>
      <c r="M11" s="30"/>
      <c r="N11" s="80" t="s">
        <v>115</v>
      </c>
      <c r="O11" s="30"/>
      <c r="P11" s="24"/>
      <c r="Q11" s="124"/>
    </row>
    <row r="12" spans="1:17" ht="37.5" customHeight="1">
      <c r="A12" s="42">
        <v>2</v>
      </c>
      <c r="B12" s="30" t="s">
        <v>628</v>
      </c>
      <c r="C12" s="30" t="s">
        <v>114</v>
      </c>
      <c r="D12" s="30">
        <v>72</v>
      </c>
      <c r="E12" s="30">
        <v>3</v>
      </c>
      <c r="F12" s="30">
        <v>3</v>
      </c>
      <c r="G12" s="30"/>
      <c r="H12" s="129">
        <v>96.5</v>
      </c>
      <c r="I12" s="129">
        <v>96.5</v>
      </c>
      <c r="J12" s="30"/>
      <c r="K12" s="30">
        <v>11</v>
      </c>
      <c r="L12" s="30">
        <v>11</v>
      </c>
      <c r="M12" s="30"/>
      <c r="N12" s="80" t="s">
        <v>115</v>
      </c>
      <c r="O12" s="30"/>
      <c r="P12" s="24"/>
      <c r="Q12" s="124"/>
    </row>
    <row r="13" spans="1:17" ht="38.25" customHeight="1">
      <c r="A13" s="42">
        <v>3</v>
      </c>
      <c r="B13" s="30" t="s">
        <v>628</v>
      </c>
      <c r="C13" s="30" t="s">
        <v>114</v>
      </c>
      <c r="D13" s="30">
        <v>52</v>
      </c>
      <c r="E13" s="30">
        <v>3</v>
      </c>
      <c r="F13" s="30">
        <v>3</v>
      </c>
      <c r="G13" s="30"/>
      <c r="H13" s="30">
        <v>98.9</v>
      </c>
      <c r="I13" s="30">
        <v>98.9</v>
      </c>
      <c r="J13" s="30"/>
      <c r="K13" s="30">
        <v>9</v>
      </c>
      <c r="L13" s="30">
        <v>9</v>
      </c>
      <c r="M13" s="30"/>
      <c r="N13" s="80" t="s">
        <v>115</v>
      </c>
      <c r="O13" s="30"/>
      <c r="P13" s="24"/>
      <c r="Q13" s="124"/>
    </row>
    <row r="14" spans="1:17" ht="38.25">
      <c r="A14" s="42">
        <v>4</v>
      </c>
      <c r="B14" s="30" t="s">
        <v>628</v>
      </c>
      <c r="C14" s="30" t="s">
        <v>116</v>
      </c>
      <c r="D14" s="30">
        <v>8</v>
      </c>
      <c r="E14" s="30">
        <v>2</v>
      </c>
      <c r="F14" s="30">
        <v>2</v>
      </c>
      <c r="G14" s="30"/>
      <c r="H14" s="30">
        <v>78.3</v>
      </c>
      <c r="I14" s="30">
        <v>78.3</v>
      </c>
      <c r="J14" s="30"/>
      <c r="K14" s="30">
        <v>7</v>
      </c>
      <c r="L14" s="30">
        <v>7</v>
      </c>
      <c r="M14" s="30"/>
      <c r="N14" s="80" t="s">
        <v>115</v>
      </c>
      <c r="O14" s="30"/>
      <c r="P14" s="24"/>
      <c r="Q14" s="124"/>
    </row>
    <row r="15" spans="1:17" ht="38.25">
      <c r="A15" s="42">
        <v>5</v>
      </c>
      <c r="B15" s="30" t="s">
        <v>628</v>
      </c>
      <c r="C15" s="30" t="s">
        <v>117</v>
      </c>
      <c r="D15" s="30">
        <v>11</v>
      </c>
      <c r="E15" s="30">
        <v>4</v>
      </c>
      <c r="F15" s="30">
        <v>4</v>
      </c>
      <c r="G15" s="30"/>
      <c r="H15" s="129">
        <v>147.1</v>
      </c>
      <c r="I15" s="129">
        <v>147.1</v>
      </c>
      <c r="J15" s="30"/>
      <c r="K15" s="30">
        <v>11</v>
      </c>
      <c r="L15" s="30">
        <v>11</v>
      </c>
      <c r="M15" s="30"/>
      <c r="N15" s="80" t="s">
        <v>115</v>
      </c>
      <c r="O15" s="30"/>
      <c r="P15" s="24"/>
      <c r="Q15" s="124"/>
    </row>
    <row r="16" spans="1:17" ht="35.25" customHeight="1">
      <c r="A16" s="42">
        <v>6</v>
      </c>
      <c r="B16" s="30" t="s">
        <v>628</v>
      </c>
      <c r="C16" s="30" t="s">
        <v>114</v>
      </c>
      <c r="D16" s="30">
        <v>54</v>
      </c>
      <c r="E16" s="30">
        <v>4</v>
      </c>
      <c r="F16" s="30">
        <v>4</v>
      </c>
      <c r="G16" s="30"/>
      <c r="H16" s="130">
        <v>159.7</v>
      </c>
      <c r="I16" s="130">
        <v>159.7</v>
      </c>
      <c r="J16" s="30"/>
      <c r="K16" s="30">
        <v>7</v>
      </c>
      <c r="L16" s="30">
        <v>7</v>
      </c>
      <c r="M16" s="30"/>
      <c r="N16" s="80" t="s">
        <v>115</v>
      </c>
      <c r="O16" s="30"/>
      <c r="P16" s="24"/>
      <c r="Q16" s="124"/>
    </row>
    <row r="17" spans="1:17" ht="35.25" customHeight="1">
      <c r="A17" s="42">
        <v>7</v>
      </c>
      <c r="B17" s="30" t="s">
        <v>628</v>
      </c>
      <c r="C17" s="30" t="s">
        <v>114</v>
      </c>
      <c r="D17" s="30" t="s">
        <v>118</v>
      </c>
      <c r="E17" s="30">
        <v>1</v>
      </c>
      <c r="F17" s="30">
        <v>1</v>
      </c>
      <c r="G17" s="30"/>
      <c r="H17" s="30">
        <v>57.1</v>
      </c>
      <c r="I17" s="30">
        <v>57.1</v>
      </c>
      <c r="J17" s="30"/>
      <c r="K17" s="30">
        <v>5</v>
      </c>
      <c r="L17" s="30">
        <v>5</v>
      </c>
      <c r="M17" s="30"/>
      <c r="N17" s="80" t="s">
        <v>115</v>
      </c>
      <c r="O17" s="30"/>
      <c r="P17" s="24"/>
      <c r="Q17" s="124"/>
    </row>
    <row r="18" spans="1:17" ht="35.25" customHeight="1">
      <c r="A18" s="42">
        <v>8</v>
      </c>
      <c r="B18" s="30" t="s">
        <v>628</v>
      </c>
      <c r="C18" s="30" t="s">
        <v>114</v>
      </c>
      <c r="D18" s="30">
        <v>47</v>
      </c>
      <c r="E18" s="30">
        <v>3</v>
      </c>
      <c r="F18" s="30">
        <v>3</v>
      </c>
      <c r="G18" s="30"/>
      <c r="H18" s="30">
        <v>111.6</v>
      </c>
      <c r="I18" s="30">
        <v>111.6</v>
      </c>
      <c r="J18" s="30"/>
      <c r="K18" s="30">
        <v>10</v>
      </c>
      <c r="L18" s="30">
        <v>10</v>
      </c>
      <c r="M18" s="30"/>
      <c r="N18" s="80" t="s">
        <v>115</v>
      </c>
      <c r="O18" s="30"/>
      <c r="P18" s="24"/>
      <c r="Q18" s="124"/>
    </row>
    <row r="19" spans="1:17" ht="38.25">
      <c r="A19" s="42">
        <v>9</v>
      </c>
      <c r="B19" s="30" t="s">
        <v>628</v>
      </c>
      <c r="C19" s="30" t="s">
        <v>114</v>
      </c>
      <c r="D19" s="30" t="s">
        <v>119</v>
      </c>
      <c r="E19" s="30">
        <v>2</v>
      </c>
      <c r="F19" s="30">
        <v>2</v>
      </c>
      <c r="G19" s="30"/>
      <c r="H19" s="30">
        <v>107.7</v>
      </c>
      <c r="I19" s="30">
        <v>107.7</v>
      </c>
      <c r="J19" s="30"/>
      <c r="K19" s="30">
        <v>4</v>
      </c>
      <c r="L19" s="30">
        <v>4</v>
      </c>
      <c r="M19" s="30"/>
      <c r="N19" s="80" t="s">
        <v>115</v>
      </c>
      <c r="O19" s="30"/>
      <c r="P19" s="24"/>
      <c r="Q19" s="124"/>
    </row>
    <row r="20" spans="1:17" ht="38.25">
      <c r="A20" s="42">
        <v>10</v>
      </c>
      <c r="B20" s="30" t="s">
        <v>628</v>
      </c>
      <c r="C20" s="30" t="s">
        <v>114</v>
      </c>
      <c r="D20" s="30" t="s">
        <v>120</v>
      </c>
      <c r="E20" s="30">
        <v>2</v>
      </c>
      <c r="F20" s="30">
        <v>1</v>
      </c>
      <c r="G20" s="30"/>
      <c r="H20" s="30">
        <v>34.2</v>
      </c>
      <c r="I20" s="30">
        <v>34.2</v>
      </c>
      <c r="J20" s="30"/>
      <c r="K20" s="30">
        <v>5</v>
      </c>
      <c r="L20" s="30">
        <v>5</v>
      </c>
      <c r="M20" s="30"/>
      <c r="N20" s="80" t="s">
        <v>115</v>
      </c>
      <c r="O20" s="30"/>
      <c r="P20" s="24"/>
      <c r="Q20" s="124"/>
    </row>
    <row r="21" spans="1:17" ht="38.25">
      <c r="A21" s="42">
        <v>11</v>
      </c>
      <c r="B21" s="30" t="s">
        <v>628</v>
      </c>
      <c r="C21" s="30" t="s">
        <v>116</v>
      </c>
      <c r="D21" s="30">
        <v>46</v>
      </c>
      <c r="E21" s="30">
        <v>2</v>
      </c>
      <c r="F21" s="30">
        <v>2</v>
      </c>
      <c r="G21" s="30"/>
      <c r="H21" s="30">
        <v>63.5</v>
      </c>
      <c r="I21" s="30">
        <v>63.5</v>
      </c>
      <c r="J21" s="30"/>
      <c r="K21" s="30">
        <v>9</v>
      </c>
      <c r="L21" s="30">
        <v>9</v>
      </c>
      <c r="M21" s="30"/>
      <c r="N21" s="80" t="s">
        <v>115</v>
      </c>
      <c r="O21" s="30"/>
      <c r="P21" s="24"/>
      <c r="Q21" s="124"/>
    </row>
    <row r="22" spans="1:17" ht="39.75" customHeight="1">
      <c r="A22" s="42">
        <v>12</v>
      </c>
      <c r="B22" s="30" t="s">
        <v>628</v>
      </c>
      <c r="C22" s="30" t="s">
        <v>13</v>
      </c>
      <c r="D22" s="30">
        <v>17</v>
      </c>
      <c r="E22" s="30">
        <v>3</v>
      </c>
      <c r="F22" s="30">
        <v>3</v>
      </c>
      <c r="G22" s="30"/>
      <c r="H22" s="131">
        <v>113</v>
      </c>
      <c r="I22" s="131">
        <v>113</v>
      </c>
      <c r="J22" s="30"/>
      <c r="K22" s="30">
        <v>11</v>
      </c>
      <c r="L22" s="30">
        <v>11</v>
      </c>
      <c r="M22" s="30"/>
      <c r="N22" s="80" t="s">
        <v>115</v>
      </c>
      <c r="O22" s="30"/>
      <c r="P22" s="24"/>
      <c r="Q22" s="124"/>
    </row>
    <row r="23" spans="1:17" ht="38.25">
      <c r="A23" s="42">
        <v>13</v>
      </c>
      <c r="B23" s="30" t="s">
        <v>628</v>
      </c>
      <c r="C23" s="30" t="s">
        <v>114</v>
      </c>
      <c r="D23" s="30">
        <v>10</v>
      </c>
      <c r="E23" s="30">
        <v>2</v>
      </c>
      <c r="F23" s="30">
        <v>2</v>
      </c>
      <c r="G23" s="30"/>
      <c r="H23" s="30">
        <v>79.2</v>
      </c>
      <c r="I23" s="30">
        <v>79.2</v>
      </c>
      <c r="J23" s="30"/>
      <c r="K23" s="30">
        <v>1</v>
      </c>
      <c r="L23" s="30">
        <v>1</v>
      </c>
      <c r="M23" s="30"/>
      <c r="N23" s="80" t="s">
        <v>115</v>
      </c>
      <c r="O23" s="30"/>
      <c r="P23" s="24"/>
      <c r="Q23" s="124"/>
    </row>
    <row r="24" spans="1:17" ht="36" customHeight="1">
      <c r="A24" s="42">
        <v>14</v>
      </c>
      <c r="B24" s="30" t="s">
        <v>628</v>
      </c>
      <c r="C24" s="30" t="s">
        <v>116</v>
      </c>
      <c r="D24" s="30">
        <v>20</v>
      </c>
      <c r="E24" s="30">
        <v>3</v>
      </c>
      <c r="F24" s="30">
        <v>3</v>
      </c>
      <c r="G24" s="30"/>
      <c r="H24" s="30">
        <v>109.6</v>
      </c>
      <c r="I24" s="30">
        <v>109.6</v>
      </c>
      <c r="J24" s="30"/>
      <c r="K24" s="30">
        <v>4</v>
      </c>
      <c r="L24" s="30">
        <v>4</v>
      </c>
      <c r="M24" s="30"/>
      <c r="N24" s="80" t="s">
        <v>115</v>
      </c>
      <c r="O24" s="30"/>
      <c r="P24" s="24" t="s">
        <v>121</v>
      </c>
      <c r="Q24" s="124"/>
    </row>
    <row r="25" spans="1:17" ht="38.25">
      <c r="A25" s="42">
        <v>15</v>
      </c>
      <c r="B25" s="30" t="s">
        <v>628</v>
      </c>
      <c r="C25" s="30" t="s">
        <v>116</v>
      </c>
      <c r="D25" s="30">
        <v>29</v>
      </c>
      <c r="E25" s="30">
        <v>2</v>
      </c>
      <c r="F25" s="30">
        <v>2</v>
      </c>
      <c r="G25" s="30"/>
      <c r="H25" s="30">
        <v>77.5</v>
      </c>
      <c r="I25" s="30">
        <v>77.5</v>
      </c>
      <c r="J25" s="30"/>
      <c r="K25" s="30">
        <v>3</v>
      </c>
      <c r="L25" s="30">
        <v>3</v>
      </c>
      <c r="M25" s="30"/>
      <c r="N25" s="80" t="s">
        <v>115</v>
      </c>
      <c r="O25" s="30"/>
      <c r="P25" s="24"/>
      <c r="Q25" s="124"/>
    </row>
    <row r="26" spans="1:17" ht="38.25">
      <c r="A26" s="42">
        <v>16</v>
      </c>
      <c r="B26" s="30" t="s">
        <v>628</v>
      </c>
      <c r="C26" s="30" t="s">
        <v>114</v>
      </c>
      <c r="D26" s="30">
        <v>14</v>
      </c>
      <c r="E26" s="30">
        <v>1</v>
      </c>
      <c r="F26" s="30">
        <v>1</v>
      </c>
      <c r="G26" s="30"/>
      <c r="H26" s="30">
        <v>47.1</v>
      </c>
      <c r="I26" s="30">
        <v>47.1</v>
      </c>
      <c r="J26" s="30"/>
      <c r="K26" s="30">
        <v>3</v>
      </c>
      <c r="L26" s="30">
        <v>3</v>
      </c>
      <c r="M26" s="30"/>
      <c r="N26" s="80" t="s">
        <v>115</v>
      </c>
      <c r="O26" s="30"/>
      <c r="P26" s="24"/>
      <c r="Q26" s="124"/>
    </row>
    <row r="27" spans="1:17" ht="38.25">
      <c r="A27" s="42">
        <v>17</v>
      </c>
      <c r="B27" s="30" t="s">
        <v>628</v>
      </c>
      <c r="C27" s="30" t="s">
        <v>114</v>
      </c>
      <c r="D27" s="30">
        <v>19</v>
      </c>
      <c r="E27" s="30">
        <v>1</v>
      </c>
      <c r="F27" s="30">
        <v>1</v>
      </c>
      <c r="G27" s="30"/>
      <c r="H27" s="129">
        <v>37.7</v>
      </c>
      <c r="I27" s="129">
        <v>37.7</v>
      </c>
      <c r="J27" s="30"/>
      <c r="K27" s="30">
        <v>3</v>
      </c>
      <c r="L27" s="30">
        <v>3</v>
      </c>
      <c r="M27" s="30"/>
      <c r="N27" s="80" t="s">
        <v>115</v>
      </c>
      <c r="O27" s="30"/>
      <c r="P27" s="24"/>
      <c r="Q27" s="124"/>
    </row>
    <row r="28" spans="1:17" ht="38.25">
      <c r="A28" s="42">
        <v>18</v>
      </c>
      <c r="B28" s="30" t="s">
        <v>628</v>
      </c>
      <c r="C28" s="30" t="s">
        <v>114</v>
      </c>
      <c r="D28" s="30">
        <v>62</v>
      </c>
      <c r="E28" s="30">
        <v>1</v>
      </c>
      <c r="F28" s="30">
        <v>1</v>
      </c>
      <c r="G28" s="30"/>
      <c r="H28" s="129">
        <v>40.8</v>
      </c>
      <c r="I28" s="129">
        <v>40.8</v>
      </c>
      <c r="J28" s="30"/>
      <c r="K28" s="30">
        <v>3</v>
      </c>
      <c r="L28" s="30">
        <v>3</v>
      </c>
      <c r="M28" s="30"/>
      <c r="N28" s="80" t="s">
        <v>115</v>
      </c>
      <c r="O28" s="30"/>
      <c r="P28" s="24"/>
      <c r="Q28" s="124"/>
    </row>
    <row r="29" spans="1:17" ht="38.25">
      <c r="A29" s="42">
        <v>19</v>
      </c>
      <c r="B29" s="30" t="s">
        <v>628</v>
      </c>
      <c r="C29" s="30" t="s">
        <v>114</v>
      </c>
      <c r="D29" s="30">
        <v>8</v>
      </c>
      <c r="E29" s="30">
        <v>4</v>
      </c>
      <c r="F29" s="30">
        <v>4</v>
      </c>
      <c r="G29" s="30"/>
      <c r="H29" s="130">
        <v>110.5</v>
      </c>
      <c r="I29" s="130">
        <v>110.5</v>
      </c>
      <c r="J29" s="30"/>
      <c r="K29" s="30">
        <v>5</v>
      </c>
      <c r="L29" s="30">
        <v>5</v>
      </c>
      <c r="M29" s="30"/>
      <c r="N29" s="80" t="s">
        <v>115</v>
      </c>
      <c r="O29" s="30"/>
      <c r="P29" s="24" t="s">
        <v>121</v>
      </c>
      <c r="Q29" s="124"/>
    </row>
    <row r="30" spans="1:17" ht="38.25">
      <c r="A30" s="42">
        <v>20</v>
      </c>
      <c r="B30" s="30" t="s">
        <v>628</v>
      </c>
      <c r="C30" s="30" t="s">
        <v>116</v>
      </c>
      <c r="D30" s="30">
        <v>7</v>
      </c>
      <c r="E30" s="30">
        <v>1</v>
      </c>
      <c r="F30" s="30">
        <v>1</v>
      </c>
      <c r="G30" s="30"/>
      <c r="H30" s="30">
        <v>58.1</v>
      </c>
      <c r="I30" s="30">
        <v>58.1</v>
      </c>
      <c r="J30" s="30"/>
      <c r="K30" s="30">
        <v>5</v>
      </c>
      <c r="L30" s="30">
        <v>5</v>
      </c>
      <c r="M30" s="30"/>
      <c r="N30" s="80" t="s">
        <v>115</v>
      </c>
      <c r="O30" s="30"/>
      <c r="P30" s="24"/>
      <c r="Q30" s="124"/>
    </row>
    <row r="31" spans="1:17" ht="38.25">
      <c r="A31" s="42">
        <v>21</v>
      </c>
      <c r="B31" s="30" t="s">
        <v>628</v>
      </c>
      <c r="C31" s="30" t="s">
        <v>122</v>
      </c>
      <c r="D31" s="30">
        <v>12</v>
      </c>
      <c r="E31" s="30">
        <v>1</v>
      </c>
      <c r="F31" s="30">
        <v>1</v>
      </c>
      <c r="G31" s="30"/>
      <c r="H31" s="30">
        <v>39.9</v>
      </c>
      <c r="I31" s="30">
        <v>39.9</v>
      </c>
      <c r="J31" s="30"/>
      <c r="K31" s="30">
        <v>2</v>
      </c>
      <c r="L31" s="30">
        <v>2</v>
      </c>
      <c r="M31" s="30"/>
      <c r="N31" s="80" t="s">
        <v>115</v>
      </c>
      <c r="O31" s="30"/>
      <c r="P31" s="24"/>
      <c r="Q31" s="124"/>
    </row>
    <row r="32" spans="1:17" ht="42.75" customHeight="1">
      <c r="A32" s="42">
        <v>22</v>
      </c>
      <c r="B32" s="30" t="s">
        <v>628</v>
      </c>
      <c r="C32" s="30" t="s">
        <v>13</v>
      </c>
      <c r="D32" s="30">
        <v>11</v>
      </c>
      <c r="E32" s="30">
        <v>1</v>
      </c>
      <c r="F32" s="30">
        <v>1</v>
      </c>
      <c r="G32" s="30"/>
      <c r="H32" s="132">
        <v>44</v>
      </c>
      <c r="I32" s="132">
        <v>44</v>
      </c>
      <c r="J32" s="30"/>
      <c r="K32" s="30">
        <v>1</v>
      </c>
      <c r="L32" s="30">
        <v>1</v>
      </c>
      <c r="M32" s="30"/>
      <c r="N32" s="80" t="s">
        <v>123</v>
      </c>
      <c r="O32" s="30"/>
      <c r="P32" s="24"/>
      <c r="Q32" s="124"/>
    </row>
    <row r="33" spans="1:17" ht="42" customHeight="1">
      <c r="A33" s="42">
        <v>23</v>
      </c>
      <c r="B33" s="30" t="s">
        <v>628</v>
      </c>
      <c r="C33" s="133" t="s">
        <v>117</v>
      </c>
      <c r="D33" s="133" t="s">
        <v>124</v>
      </c>
      <c r="E33" s="133">
        <v>1</v>
      </c>
      <c r="F33" s="133">
        <v>1</v>
      </c>
      <c r="G33" s="133"/>
      <c r="H33" s="134">
        <v>37</v>
      </c>
      <c r="I33" s="134">
        <v>37</v>
      </c>
      <c r="J33" s="133"/>
      <c r="K33" s="133">
        <v>1</v>
      </c>
      <c r="L33" s="133">
        <v>1</v>
      </c>
      <c r="M33" s="133"/>
      <c r="N33" s="128" t="s">
        <v>125</v>
      </c>
      <c r="O33" s="30"/>
      <c r="P33" s="24"/>
      <c r="Q33" s="124"/>
    </row>
    <row r="34" spans="1:17" ht="42" customHeight="1">
      <c r="A34" s="42">
        <v>24</v>
      </c>
      <c r="B34" s="30" t="s">
        <v>628</v>
      </c>
      <c r="C34" s="30" t="s">
        <v>117</v>
      </c>
      <c r="D34" s="135" t="s">
        <v>126</v>
      </c>
      <c r="E34" s="30">
        <v>1</v>
      </c>
      <c r="F34" s="30">
        <v>1</v>
      </c>
      <c r="G34" s="30"/>
      <c r="H34" s="132">
        <v>38.2</v>
      </c>
      <c r="I34" s="132">
        <v>38.2</v>
      </c>
      <c r="J34" s="30"/>
      <c r="K34" s="30">
        <v>1</v>
      </c>
      <c r="L34" s="30">
        <v>1</v>
      </c>
      <c r="M34" s="30"/>
      <c r="N34" s="80" t="s">
        <v>125</v>
      </c>
      <c r="O34" s="30"/>
      <c r="P34" s="24"/>
      <c r="Q34" s="124"/>
    </row>
    <row r="35" spans="1:17" ht="42" customHeight="1">
      <c r="A35" s="42">
        <v>25</v>
      </c>
      <c r="B35" s="30" t="s">
        <v>628</v>
      </c>
      <c r="C35" s="30" t="s">
        <v>127</v>
      </c>
      <c r="D35" s="30" t="s">
        <v>128</v>
      </c>
      <c r="E35" s="30">
        <v>1</v>
      </c>
      <c r="F35" s="30">
        <v>1</v>
      </c>
      <c r="G35" s="30"/>
      <c r="H35" s="132">
        <v>40.3</v>
      </c>
      <c r="I35" s="132">
        <v>40.3</v>
      </c>
      <c r="J35" s="30"/>
      <c r="K35" s="30">
        <v>1</v>
      </c>
      <c r="L35" s="30">
        <v>1</v>
      </c>
      <c r="M35" s="30"/>
      <c r="N35" s="80" t="s">
        <v>125</v>
      </c>
      <c r="O35" s="30"/>
      <c r="P35" s="24"/>
      <c r="Q35" s="124"/>
    </row>
    <row r="36" spans="1:17" ht="42" customHeight="1">
      <c r="A36" s="42">
        <v>26</v>
      </c>
      <c r="B36" s="30" t="s">
        <v>628</v>
      </c>
      <c r="C36" s="30" t="s">
        <v>117</v>
      </c>
      <c r="D36" s="30" t="s">
        <v>129</v>
      </c>
      <c r="E36" s="30">
        <v>1</v>
      </c>
      <c r="F36" s="30">
        <v>1</v>
      </c>
      <c r="G36" s="30"/>
      <c r="H36" s="132">
        <v>38.2</v>
      </c>
      <c r="I36" s="132">
        <v>38.2</v>
      </c>
      <c r="J36" s="30"/>
      <c r="K36" s="30">
        <v>2</v>
      </c>
      <c r="L36" s="30">
        <v>2</v>
      </c>
      <c r="M36" s="30"/>
      <c r="N36" s="80" t="s">
        <v>125</v>
      </c>
      <c r="O36" s="30"/>
      <c r="P36" s="24"/>
      <c r="Q36" s="124"/>
    </row>
    <row r="37" spans="1:17" ht="42" customHeight="1">
      <c r="A37" s="42">
        <v>27</v>
      </c>
      <c r="B37" s="30" t="s">
        <v>628</v>
      </c>
      <c r="C37" s="30" t="s">
        <v>130</v>
      </c>
      <c r="D37" s="30" t="s">
        <v>131</v>
      </c>
      <c r="E37" s="30">
        <v>1</v>
      </c>
      <c r="F37" s="30">
        <v>1</v>
      </c>
      <c r="G37" s="30"/>
      <c r="H37" s="132">
        <v>58.6</v>
      </c>
      <c r="I37" s="132">
        <v>58.6</v>
      </c>
      <c r="J37" s="30"/>
      <c r="K37" s="30">
        <v>3</v>
      </c>
      <c r="L37" s="30">
        <v>3</v>
      </c>
      <c r="M37" s="30"/>
      <c r="N37" s="80" t="s">
        <v>125</v>
      </c>
      <c r="O37" s="30"/>
      <c r="P37" s="24"/>
      <c r="Q37" s="124"/>
    </row>
    <row r="38" spans="1:17" ht="42" customHeight="1">
      <c r="A38" s="42">
        <v>28</v>
      </c>
      <c r="B38" s="30" t="s">
        <v>628</v>
      </c>
      <c r="C38" s="30" t="s">
        <v>127</v>
      </c>
      <c r="D38" s="30" t="s">
        <v>132</v>
      </c>
      <c r="E38" s="30">
        <v>1</v>
      </c>
      <c r="F38" s="30">
        <v>1</v>
      </c>
      <c r="G38" s="30"/>
      <c r="H38" s="132">
        <v>61.9</v>
      </c>
      <c r="I38" s="132">
        <v>61.9</v>
      </c>
      <c r="J38" s="30"/>
      <c r="K38" s="30">
        <v>1</v>
      </c>
      <c r="L38" s="30">
        <v>1</v>
      </c>
      <c r="M38" s="30"/>
      <c r="N38" s="80" t="s">
        <v>125</v>
      </c>
      <c r="O38" s="30"/>
      <c r="P38" s="24"/>
      <c r="Q38" s="124"/>
    </row>
    <row r="39" spans="1:17" ht="42" customHeight="1">
      <c r="A39" s="42">
        <v>29</v>
      </c>
      <c r="B39" s="30" t="s">
        <v>628</v>
      </c>
      <c r="C39" s="30" t="s">
        <v>117</v>
      </c>
      <c r="D39" s="30" t="s">
        <v>133</v>
      </c>
      <c r="E39" s="30">
        <v>1</v>
      </c>
      <c r="F39" s="30">
        <v>1</v>
      </c>
      <c r="G39" s="30"/>
      <c r="H39" s="132">
        <v>51</v>
      </c>
      <c r="I39" s="132">
        <v>51</v>
      </c>
      <c r="J39" s="30"/>
      <c r="K39" s="30">
        <v>4</v>
      </c>
      <c r="L39" s="30">
        <v>4</v>
      </c>
      <c r="M39" s="30"/>
      <c r="N39" s="80" t="s">
        <v>125</v>
      </c>
      <c r="O39" s="30"/>
      <c r="P39" s="24"/>
      <c r="Q39" s="124"/>
    </row>
    <row r="40" spans="1:17" ht="42" customHeight="1">
      <c r="A40" s="42">
        <v>30</v>
      </c>
      <c r="B40" s="30" t="s">
        <v>628</v>
      </c>
      <c r="C40" s="30" t="s">
        <v>25</v>
      </c>
      <c r="D40" s="30" t="s">
        <v>134</v>
      </c>
      <c r="E40" s="30">
        <v>1</v>
      </c>
      <c r="F40" s="30">
        <v>1</v>
      </c>
      <c r="G40" s="30"/>
      <c r="H40" s="132">
        <v>36.3</v>
      </c>
      <c r="I40" s="132">
        <v>36.3</v>
      </c>
      <c r="J40" s="30"/>
      <c r="K40" s="30">
        <v>1</v>
      </c>
      <c r="L40" s="30">
        <v>1</v>
      </c>
      <c r="M40" s="30"/>
      <c r="N40" s="80" t="s">
        <v>125</v>
      </c>
      <c r="O40" s="30"/>
      <c r="P40" s="24"/>
      <c r="Q40" s="124"/>
    </row>
    <row r="41" spans="1:17" ht="42" customHeight="1">
      <c r="A41" s="42">
        <v>31</v>
      </c>
      <c r="B41" s="30" t="s">
        <v>628</v>
      </c>
      <c r="C41" s="30" t="s">
        <v>135</v>
      </c>
      <c r="D41" s="30" t="s">
        <v>136</v>
      </c>
      <c r="E41" s="30">
        <v>1</v>
      </c>
      <c r="F41" s="30">
        <v>1</v>
      </c>
      <c r="G41" s="30"/>
      <c r="H41" s="132">
        <v>36.3</v>
      </c>
      <c r="I41" s="132">
        <v>36.3</v>
      </c>
      <c r="J41" s="30"/>
      <c r="K41" s="30">
        <v>1</v>
      </c>
      <c r="L41" s="30">
        <v>1</v>
      </c>
      <c r="M41" s="30"/>
      <c r="N41" s="80" t="s">
        <v>125</v>
      </c>
      <c r="O41" s="30"/>
      <c r="P41" s="24"/>
      <c r="Q41" s="124"/>
    </row>
    <row r="42" spans="1:17" ht="42" customHeight="1">
      <c r="A42" s="42">
        <v>32</v>
      </c>
      <c r="B42" s="30" t="s">
        <v>628</v>
      </c>
      <c r="C42" s="30" t="s">
        <v>25</v>
      </c>
      <c r="D42" s="30" t="s">
        <v>137</v>
      </c>
      <c r="E42" s="30">
        <v>1</v>
      </c>
      <c r="F42" s="30">
        <v>1</v>
      </c>
      <c r="G42" s="30"/>
      <c r="H42" s="132">
        <v>38</v>
      </c>
      <c r="I42" s="132">
        <v>38</v>
      </c>
      <c r="J42" s="30"/>
      <c r="K42" s="30">
        <v>1</v>
      </c>
      <c r="L42" s="30">
        <v>1</v>
      </c>
      <c r="M42" s="30"/>
      <c r="N42" s="80" t="s">
        <v>125</v>
      </c>
      <c r="O42" s="30"/>
      <c r="P42" s="24"/>
      <c r="Q42" s="124"/>
    </row>
    <row r="43" spans="1:17" ht="42" customHeight="1">
      <c r="A43" s="42">
        <v>33</v>
      </c>
      <c r="B43" s="30" t="s">
        <v>628</v>
      </c>
      <c r="C43" s="30" t="s">
        <v>114</v>
      </c>
      <c r="D43" s="30">
        <v>39</v>
      </c>
      <c r="E43" s="30">
        <v>1</v>
      </c>
      <c r="F43" s="30">
        <v>1</v>
      </c>
      <c r="G43" s="30"/>
      <c r="H43" s="132">
        <v>53.2</v>
      </c>
      <c r="I43" s="132">
        <v>53.2</v>
      </c>
      <c r="J43" s="30"/>
      <c r="K43" s="30">
        <v>2</v>
      </c>
      <c r="L43" s="30">
        <v>2</v>
      </c>
      <c r="M43" s="30"/>
      <c r="N43" s="80" t="s">
        <v>125</v>
      </c>
      <c r="O43" s="30"/>
      <c r="P43" s="24"/>
      <c r="Q43" s="124"/>
    </row>
    <row r="44" spans="1:17" ht="42" customHeight="1">
      <c r="A44" s="42">
        <v>34</v>
      </c>
      <c r="B44" s="30" t="s">
        <v>628</v>
      </c>
      <c r="C44" s="30" t="s">
        <v>13</v>
      </c>
      <c r="D44" s="30" t="s">
        <v>138</v>
      </c>
      <c r="E44" s="30">
        <v>1</v>
      </c>
      <c r="F44" s="30">
        <v>1</v>
      </c>
      <c r="G44" s="30"/>
      <c r="H44" s="132">
        <v>31.6</v>
      </c>
      <c r="I44" s="132">
        <v>31.6</v>
      </c>
      <c r="J44" s="30"/>
      <c r="K44" s="30">
        <v>2</v>
      </c>
      <c r="L44" s="30">
        <v>2</v>
      </c>
      <c r="M44" s="30"/>
      <c r="N44" s="80" t="s">
        <v>125</v>
      </c>
      <c r="O44" s="30"/>
      <c r="P44" s="24"/>
      <c r="Q44" s="124"/>
    </row>
    <row r="45" spans="1:17" ht="42" customHeight="1">
      <c r="A45" s="42">
        <v>35</v>
      </c>
      <c r="B45" s="30" t="s">
        <v>628</v>
      </c>
      <c r="C45" s="30" t="s">
        <v>13</v>
      </c>
      <c r="D45" s="30" t="s">
        <v>139</v>
      </c>
      <c r="E45" s="30">
        <v>1</v>
      </c>
      <c r="F45" s="30">
        <v>1</v>
      </c>
      <c r="G45" s="30"/>
      <c r="H45" s="132">
        <v>31.1</v>
      </c>
      <c r="I45" s="132">
        <v>31.1</v>
      </c>
      <c r="J45" s="30"/>
      <c r="K45" s="30">
        <v>2</v>
      </c>
      <c r="L45" s="30">
        <v>2</v>
      </c>
      <c r="M45" s="30"/>
      <c r="N45" s="80" t="s">
        <v>125</v>
      </c>
      <c r="O45" s="30"/>
      <c r="P45" s="24"/>
      <c r="Q45" s="124"/>
    </row>
    <row r="46" spans="1:17" ht="42" customHeight="1">
      <c r="A46" s="42">
        <v>36</v>
      </c>
      <c r="B46" s="30" t="s">
        <v>628</v>
      </c>
      <c r="C46" s="30" t="s">
        <v>14</v>
      </c>
      <c r="D46" s="30" t="s">
        <v>134</v>
      </c>
      <c r="E46" s="30">
        <v>1</v>
      </c>
      <c r="F46" s="30">
        <v>1</v>
      </c>
      <c r="G46" s="30"/>
      <c r="H46" s="132">
        <v>37.2</v>
      </c>
      <c r="I46" s="132">
        <v>37.2</v>
      </c>
      <c r="J46" s="30"/>
      <c r="K46" s="30">
        <v>4</v>
      </c>
      <c r="L46" s="30">
        <v>4</v>
      </c>
      <c r="M46" s="30"/>
      <c r="N46" s="80" t="s">
        <v>125</v>
      </c>
      <c r="O46" s="30"/>
      <c r="P46" s="24"/>
      <c r="Q46" s="124"/>
    </row>
    <row r="47" spans="1:17" ht="42" customHeight="1">
      <c r="A47" s="42">
        <v>37</v>
      </c>
      <c r="B47" s="30" t="s">
        <v>628</v>
      </c>
      <c r="C47" s="30" t="s">
        <v>14</v>
      </c>
      <c r="D47" s="30" t="s">
        <v>136</v>
      </c>
      <c r="E47" s="30">
        <v>1</v>
      </c>
      <c r="F47" s="30">
        <v>1</v>
      </c>
      <c r="G47" s="30"/>
      <c r="H47" s="132">
        <v>35.6</v>
      </c>
      <c r="I47" s="132">
        <v>35.6</v>
      </c>
      <c r="J47" s="30"/>
      <c r="K47" s="30">
        <v>5</v>
      </c>
      <c r="L47" s="30">
        <v>5</v>
      </c>
      <c r="M47" s="30"/>
      <c r="N47" s="80" t="s">
        <v>125</v>
      </c>
      <c r="O47" s="30"/>
      <c r="P47" s="24"/>
      <c r="Q47" s="124"/>
    </row>
    <row r="48" spans="1:17" ht="42" customHeight="1">
      <c r="A48" s="42">
        <v>38</v>
      </c>
      <c r="B48" s="30" t="s">
        <v>628</v>
      </c>
      <c r="C48" s="30" t="s">
        <v>14</v>
      </c>
      <c r="D48" s="30" t="s">
        <v>137</v>
      </c>
      <c r="E48" s="30">
        <v>1</v>
      </c>
      <c r="F48" s="30">
        <v>1</v>
      </c>
      <c r="G48" s="30"/>
      <c r="H48" s="132">
        <v>37</v>
      </c>
      <c r="I48" s="132">
        <v>37</v>
      </c>
      <c r="J48" s="30"/>
      <c r="K48" s="30">
        <v>1</v>
      </c>
      <c r="L48" s="30">
        <v>1</v>
      </c>
      <c r="M48" s="30"/>
      <c r="N48" s="80" t="s">
        <v>125</v>
      </c>
      <c r="O48" s="30"/>
      <c r="P48" s="24"/>
      <c r="Q48" s="124"/>
    </row>
    <row r="49" spans="1:17" ht="42" customHeight="1">
      <c r="A49" s="42">
        <v>39</v>
      </c>
      <c r="B49" s="30" t="s">
        <v>628</v>
      </c>
      <c r="C49" s="30" t="s">
        <v>25</v>
      </c>
      <c r="D49" s="30" t="s">
        <v>140</v>
      </c>
      <c r="E49" s="30">
        <v>1</v>
      </c>
      <c r="F49" s="30">
        <v>1</v>
      </c>
      <c r="G49" s="30"/>
      <c r="H49" s="132">
        <v>51.9</v>
      </c>
      <c r="I49" s="132">
        <v>51.9</v>
      </c>
      <c r="J49" s="30"/>
      <c r="K49" s="30">
        <v>3</v>
      </c>
      <c r="L49" s="30">
        <v>3</v>
      </c>
      <c r="M49" s="30"/>
      <c r="N49" s="80" t="s">
        <v>141</v>
      </c>
      <c r="O49" s="30"/>
      <c r="P49" s="24"/>
      <c r="Q49" s="124"/>
    </row>
    <row r="50" spans="1:17" ht="42" customHeight="1">
      <c r="A50" s="42">
        <v>40</v>
      </c>
      <c r="B50" s="30" t="s">
        <v>628</v>
      </c>
      <c r="C50" s="30" t="s">
        <v>114</v>
      </c>
      <c r="D50" s="30">
        <v>50</v>
      </c>
      <c r="E50" s="30">
        <v>1</v>
      </c>
      <c r="F50" s="30">
        <v>1</v>
      </c>
      <c r="G50" s="30"/>
      <c r="H50" s="132">
        <v>52.2</v>
      </c>
      <c r="I50" s="132">
        <v>52.2</v>
      </c>
      <c r="J50" s="30"/>
      <c r="K50" s="30">
        <v>3</v>
      </c>
      <c r="L50" s="30">
        <v>3</v>
      </c>
      <c r="M50" s="30"/>
      <c r="N50" s="80" t="s">
        <v>141</v>
      </c>
      <c r="O50" s="30"/>
      <c r="P50" s="24"/>
      <c r="Q50" s="124"/>
    </row>
    <row r="51" spans="1:17" ht="42" customHeight="1">
      <c r="A51" s="42">
        <v>41</v>
      </c>
      <c r="B51" s="30" t="s">
        <v>628</v>
      </c>
      <c r="C51" s="30" t="s">
        <v>142</v>
      </c>
      <c r="D51" s="30" t="s">
        <v>143</v>
      </c>
      <c r="E51" s="30">
        <v>1</v>
      </c>
      <c r="F51" s="30">
        <v>1</v>
      </c>
      <c r="G51" s="30"/>
      <c r="H51" s="132">
        <v>69.6</v>
      </c>
      <c r="I51" s="132">
        <v>69.6</v>
      </c>
      <c r="J51" s="30"/>
      <c r="K51" s="30">
        <v>3</v>
      </c>
      <c r="L51" s="30">
        <v>3</v>
      </c>
      <c r="M51" s="30"/>
      <c r="N51" s="80" t="s">
        <v>141</v>
      </c>
      <c r="O51" s="30"/>
      <c r="P51" s="24"/>
      <c r="Q51" s="124"/>
    </row>
    <row r="52" spans="1:17" ht="42" customHeight="1">
      <c r="A52" s="42">
        <v>42</v>
      </c>
      <c r="B52" s="30" t="s">
        <v>628</v>
      </c>
      <c r="C52" s="30" t="s">
        <v>130</v>
      </c>
      <c r="D52" s="30" t="s">
        <v>144</v>
      </c>
      <c r="E52" s="30">
        <v>1</v>
      </c>
      <c r="F52" s="30">
        <v>1</v>
      </c>
      <c r="G52" s="30"/>
      <c r="H52" s="132">
        <v>52.9</v>
      </c>
      <c r="I52" s="132">
        <v>52.9</v>
      </c>
      <c r="J52" s="30"/>
      <c r="K52" s="30">
        <v>3</v>
      </c>
      <c r="L52" s="30">
        <v>3</v>
      </c>
      <c r="M52" s="30"/>
      <c r="N52" s="80" t="s">
        <v>141</v>
      </c>
      <c r="O52" s="30"/>
      <c r="P52" s="24"/>
      <c r="Q52" s="124"/>
    </row>
    <row r="53" spans="1:17" ht="42" customHeight="1">
      <c r="A53" s="42">
        <v>43</v>
      </c>
      <c r="B53" s="30" t="s">
        <v>628</v>
      </c>
      <c r="C53" s="30" t="s">
        <v>145</v>
      </c>
      <c r="D53" s="30" t="s">
        <v>144</v>
      </c>
      <c r="E53" s="30">
        <v>1</v>
      </c>
      <c r="F53" s="30">
        <v>1</v>
      </c>
      <c r="G53" s="30"/>
      <c r="H53" s="132">
        <v>63.7</v>
      </c>
      <c r="I53" s="132">
        <v>63.7</v>
      </c>
      <c r="J53" s="30"/>
      <c r="K53" s="30">
        <v>1</v>
      </c>
      <c r="L53" s="30">
        <v>1</v>
      </c>
      <c r="M53" s="30"/>
      <c r="N53" s="80" t="s">
        <v>141</v>
      </c>
      <c r="O53" s="30"/>
      <c r="P53" s="24"/>
      <c r="Q53" s="124"/>
    </row>
    <row r="54" spans="1:17" ht="42" customHeight="1">
      <c r="A54" s="42">
        <v>44</v>
      </c>
      <c r="B54" s="30" t="s">
        <v>628</v>
      </c>
      <c r="C54" s="30" t="s">
        <v>130</v>
      </c>
      <c r="D54" s="30" t="s">
        <v>146</v>
      </c>
      <c r="E54" s="30">
        <v>1</v>
      </c>
      <c r="F54" s="30">
        <v>1</v>
      </c>
      <c r="G54" s="30"/>
      <c r="H54" s="132">
        <v>61.7</v>
      </c>
      <c r="I54" s="132">
        <v>61.7</v>
      </c>
      <c r="J54" s="30"/>
      <c r="K54" s="30">
        <v>2</v>
      </c>
      <c r="L54" s="30">
        <v>2</v>
      </c>
      <c r="M54" s="30"/>
      <c r="N54" s="80" t="s">
        <v>141</v>
      </c>
      <c r="O54" s="30"/>
      <c r="P54" s="24"/>
      <c r="Q54" s="124"/>
    </row>
    <row r="55" spans="1:17" ht="42" customHeight="1">
      <c r="A55" s="42">
        <v>45</v>
      </c>
      <c r="B55" s="30" t="s">
        <v>628</v>
      </c>
      <c r="C55" s="30" t="s">
        <v>130</v>
      </c>
      <c r="D55" s="30" t="s">
        <v>147</v>
      </c>
      <c r="E55" s="30">
        <v>1</v>
      </c>
      <c r="F55" s="30">
        <v>1</v>
      </c>
      <c r="G55" s="30"/>
      <c r="H55" s="132">
        <v>59.5</v>
      </c>
      <c r="I55" s="132">
        <v>59.5</v>
      </c>
      <c r="J55" s="30"/>
      <c r="K55" s="30">
        <v>4</v>
      </c>
      <c r="L55" s="30">
        <v>4</v>
      </c>
      <c r="M55" s="30"/>
      <c r="N55" s="80" t="s">
        <v>141</v>
      </c>
      <c r="O55" s="30"/>
      <c r="P55" s="24"/>
      <c r="Q55" s="124"/>
    </row>
    <row r="56" spans="1:17" ht="42" customHeight="1">
      <c r="A56" s="42">
        <v>46</v>
      </c>
      <c r="B56" s="30" t="s">
        <v>628</v>
      </c>
      <c r="C56" s="30" t="s">
        <v>14</v>
      </c>
      <c r="D56" s="30" t="s">
        <v>148</v>
      </c>
      <c r="E56" s="30">
        <v>1</v>
      </c>
      <c r="F56" s="30">
        <v>1</v>
      </c>
      <c r="G56" s="30"/>
      <c r="H56" s="132">
        <v>47.6</v>
      </c>
      <c r="I56" s="132">
        <v>47.6</v>
      </c>
      <c r="J56" s="30"/>
      <c r="K56" s="30">
        <v>6</v>
      </c>
      <c r="L56" s="30">
        <v>6</v>
      </c>
      <c r="M56" s="30"/>
      <c r="N56" s="80" t="s">
        <v>141</v>
      </c>
      <c r="O56" s="30"/>
      <c r="P56" s="24"/>
      <c r="Q56" s="124"/>
    </row>
    <row r="57" spans="1:17" ht="42" customHeight="1">
      <c r="A57" s="42">
        <v>47</v>
      </c>
      <c r="B57" s="30" t="s">
        <v>628</v>
      </c>
      <c r="C57" s="30" t="s">
        <v>14</v>
      </c>
      <c r="D57" s="30" t="s">
        <v>149</v>
      </c>
      <c r="E57" s="30">
        <v>1</v>
      </c>
      <c r="F57" s="30">
        <v>1</v>
      </c>
      <c r="G57" s="30"/>
      <c r="H57" s="132">
        <v>47.5</v>
      </c>
      <c r="I57" s="132">
        <v>47.5</v>
      </c>
      <c r="J57" s="30"/>
      <c r="K57" s="30">
        <v>2</v>
      </c>
      <c r="L57" s="30">
        <v>2</v>
      </c>
      <c r="M57" s="30"/>
      <c r="N57" s="80" t="s">
        <v>141</v>
      </c>
      <c r="O57" s="30"/>
      <c r="P57" s="24"/>
      <c r="Q57" s="124"/>
    </row>
    <row r="58" spans="1:17" ht="42" customHeight="1">
      <c r="A58" s="42">
        <v>48</v>
      </c>
      <c r="B58" s="30" t="s">
        <v>628</v>
      </c>
      <c r="C58" s="30" t="s">
        <v>25</v>
      </c>
      <c r="D58" s="30" t="s">
        <v>150</v>
      </c>
      <c r="E58" s="30">
        <v>1</v>
      </c>
      <c r="F58" s="30">
        <v>1</v>
      </c>
      <c r="G58" s="30"/>
      <c r="H58" s="132">
        <v>43</v>
      </c>
      <c r="I58" s="132">
        <v>43</v>
      </c>
      <c r="J58" s="30"/>
      <c r="K58" s="30">
        <v>2</v>
      </c>
      <c r="L58" s="30">
        <v>2</v>
      </c>
      <c r="M58" s="30"/>
      <c r="N58" s="80" t="s">
        <v>141</v>
      </c>
      <c r="O58" s="30"/>
      <c r="P58" s="24"/>
      <c r="Q58" s="124"/>
    </row>
    <row r="59" spans="1:17" ht="42" customHeight="1">
      <c r="A59" s="42">
        <v>49</v>
      </c>
      <c r="B59" s="30" t="s">
        <v>628</v>
      </c>
      <c r="C59" s="30" t="s">
        <v>130</v>
      </c>
      <c r="D59" s="30" t="s">
        <v>151</v>
      </c>
      <c r="E59" s="30">
        <v>1</v>
      </c>
      <c r="F59" s="30">
        <v>1</v>
      </c>
      <c r="G59" s="30"/>
      <c r="H59" s="132">
        <v>72.6</v>
      </c>
      <c r="I59" s="132">
        <v>72.6</v>
      </c>
      <c r="J59" s="30"/>
      <c r="K59" s="30">
        <v>2</v>
      </c>
      <c r="L59" s="30">
        <v>2</v>
      </c>
      <c r="M59" s="30"/>
      <c r="N59" s="80" t="s">
        <v>141</v>
      </c>
      <c r="O59" s="30"/>
      <c r="P59" s="24"/>
      <c r="Q59" s="124"/>
    </row>
    <row r="60" spans="1:17" ht="42" customHeight="1">
      <c r="A60" s="42">
        <v>50</v>
      </c>
      <c r="B60" s="30" t="s">
        <v>628</v>
      </c>
      <c r="C60" s="30" t="s">
        <v>14</v>
      </c>
      <c r="D60" s="30" t="s">
        <v>152</v>
      </c>
      <c r="E60" s="30">
        <v>1</v>
      </c>
      <c r="F60" s="30">
        <v>1</v>
      </c>
      <c r="G60" s="30"/>
      <c r="H60" s="132">
        <v>81.7</v>
      </c>
      <c r="I60" s="132">
        <v>81.7</v>
      </c>
      <c r="J60" s="30"/>
      <c r="K60" s="30">
        <v>5</v>
      </c>
      <c r="L60" s="30">
        <v>5</v>
      </c>
      <c r="M60" s="30"/>
      <c r="N60" s="80" t="s">
        <v>141</v>
      </c>
      <c r="O60" s="30"/>
      <c r="P60" s="24"/>
      <c r="Q60" s="124"/>
    </row>
    <row r="61" spans="1:17" ht="42" customHeight="1">
      <c r="A61" s="42">
        <v>51</v>
      </c>
      <c r="B61" s="30" t="s">
        <v>628</v>
      </c>
      <c r="C61" s="30" t="s">
        <v>135</v>
      </c>
      <c r="D61" s="30" t="s">
        <v>153</v>
      </c>
      <c r="E61" s="30">
        <v>1</v>
      </c>
      <c r="F61" s="30">
        <v>1</v>
      </c>
      <c r="G61" s="30"/>
      <c r="H61" s="132">
        <v>43.9</v>
      </c>
      <c r="I61" s="132">
        <v>43.9</v>
      </c>
      <c r="J61" s="30"/>
      <c r="K61" s="30">
        <v>4</v>
      </c>
      <c r="L61" s="30">
        <v>4</v>
      </c>
      <c r="M61" s="30"/>
      <c r="N61" s="80" t="s">
        <v>141</v>
      </c>
      <c r="O61" s="30"/>
      <c r="P61" s="24"/>
      <c r="Q61" s="124"/>
    </row>
    <row r="62" spans="1:17" ht="42" customHeight="1">
      <c r="A62" s="42">
        <v>52</v>
      </c>
      <c r="B62" s="30" t="s">
        <v>628</v>
      </c>
      <c r="C62" s="30" t="s">
        <v>154</v>
      </c>
      <c r="D62" s="30">
        <v>7</v>
      </c>
      <c r="E62" s="30">
        <v>1</v>
      </c>
      <c r="F62" s="30">
        <v>1</v>
      </c>
      <c r="G62" s="30"/>
      <c r="H62" s="132">
        <v>49.6</v>
      </c>
      <c r="I62" s="132">
        <v>49.6</v>
      </c>
      <c r="J62" s="30"/>
      <c r="K62" s="30">
        <v>10</v>
      </c>
      <c r="L62" s="30">
        <v>10</v>
      </c>
      <c r="M62" s="30"/>
      <c r="N62" s="80" t="s">
        <v>141</v>
      </c>
      <c r="O62" s="30"/>
      <c r="P62" s="24"/>
      <c r="Q62" s="124"/>
    </row>
    <row r="63" spans="1:17" ht="42" customHeight="1">
      <c r="A63" s="42">
        <v>53</v>
      </c>
      <c r="B63" s="30" t="s">
        <v>628</v>
      </c>
      <c r="C63" s="30" t="s">
        <v>116</v>
      </c>
      <c r="D63" s="30" t="s">
        <v>124</v>
      </c>
      <c r="E63" s="30">
        <v>1</v>
      </c>
      <c r="F63" s="30">
        <v>1</v>
      </c>
      <c r="G63" s="30"/>
      <c r="H63" s="132">
        <v>71.2</v>
      </c>
      <c r="I63" s="132">
        <v>71.2</v>
      </c>
      <c r="J63" s="30"/>
      <c r="K63" s="30">
        <v>4</v>
      </c>
      <c r="L63" s="30">
        <v>4</v>
      </c>
      <c r="M63" s="30"/>
      <c r="N63" s="80" t="s">
        <v>141</v>
      </c>
      <c r="O63" s="30"/>
      <c r="P63" s="24"/>
      <c r="Q63" s="124"/>
    </row>
    <row r="64" spans="1:17" ht="42" customHeight="1">
      <c r="A64" s="42">
        <v>54</v>
      </c>
      <c r="B64" s="30" t="s">
        <v>628</v>
      </c>
      <c r="C64" s="30" t="s">
        <v>130</v>
      </c>
      <c r="D64" s="30" t="s">
        <v>155</v>
      </c>
      <c r="E64" s="30">
        <v>1</v>
      </c>
      <c r="F64" s="30">
        <v>1</v>
      </c>
      <c r="G64" s="30"/>
      <c r="H64" s="132">
        <v>54.7</v>
      </c>
      <c r="I64" s="132">
        <v>54.7</v>
      </c>
      <c r="J64" s="30"/>
      <c r="K64" s="30">
        <v>2</v>
      </c>
      <c r="L64" s="30">
        <v>2</v>
      </c>
      <c r="M64" s="30"/>
      <c r="N64" s="80" t="s">
        <v>141</v>
      </c>
      <c r="O64" s="30"/>
      <c r="P64" s="24"/>
      <c r="Q64" s="124"/>
    </row>
    <row r="65" spans="1:17" ht="42" customHeight="1">
      <c r="A65" s="42">
        <v>55</v>
      </c>
      <c r="B65" s="30" t="s">
        <v>628</v>
      </c>
      <c r="C65" s="30" t="s">
        <v>130</v>
      </c>
      <c r="D65" s="30" t="s">
        <v>156</v>
      </c>
      <c r="E65" s="30">
        <v>1</v>
      </c>
      <c r="F65" s="30">
        <v>1</v>
      </c>
      <c r="G65" s="30"/>
      <c r="H65" s="132">
        <v>54.2</v>
      </c>
      <c r="I65" s="132">
        <v>54.2</v>
      </c>
      <c r="J65" s="30"/>
      <c r="K65" s="30">
        <v>3</v>
      </c>
      <c r="L65" s="30">
        <v>3</v>
      </c>
      <c r="M65" s="30"/>
      <c r="N65" s="80" t="s">
        <v>141</v>
      </c>
      <c r="O65" s="30"/>
      <c r="P65" s="24"/>
      <c r="Q65" s="124"/>
    </row>
    <row r="66" spans="1:17" ht="42" customHeight="1">
      <c r="A66" s="42">
        <v>56</v>
      </c>
      <c r="B66" s="30" t="s">
        <v>628</v>
      </c>
      <c r="C66" s="30" t="s">
        <v>114</v>
      </c>
      <c r="D66" s="30" t="s">
        <v>157</v>
      </c>
      <c r="E66" s="30">
        <v>1</v>
      </c>
      <c r="F66" s="30">
        <v>1</v>
      </c>
      <c r="G66" s="30"/>
      <c r="H66" s="132">
        <v>58.1</v>
      </c>
      <c r="I66" s="132">
        <v>58.1</v>
      </c>
      <c r="J66" s="30"/>
      <c r="K66" s="30">
        <v>6</v>
      </c>
      <c r="L66" s="30">
        <v>6</v>
      </c>
      <c r="M66" s="30"/>
      <c r="N66" s="80" t="s">
        <v>141</v>
      </c>
      <c r="O66" s="30"/>
      <c r="P66" s="24"/>
      <c r="Q66" s="124"/>
    </row>
    <row r="67" spans="1:17" ht="42" customHeight="1">
      <c r="A67" s="42">
        <v>57</v>
      </c>
      <c r="B67" s="30" t="s">
        <v>628</v>
      </c>
      <c r="C67" s="30" t="s">
        <v>116</v>
      </c>
      <c r="D67" s="30" t="s">
        <v>158</v>
      </c>
      <c r="E67" s="30">
        <v>1</v>
      </c>
      <c r="F67" s="30">
        <v>1</v>
      </c>
      <c r="G67" s="30"/>
      <c r="H67" s="132">
        <v>56.4</v>
      </c>
      <c r="I67" s="132">
        <v>56.4</v>
      </c>
      <c r="J67" s="30"/>
      <c r="K67" s="30">
        <v>3</v>
      </c>
      <c r="L67" s="30">
        <v>3</v>
      </c>
      <c r="M67" s="30"/>
      <c r="N67" s="80" t="s">
        <v>141</v>
      </c>
      <c r="O67" s="30"/>
      <c r="P67" s="24"/>
      <c r="Q67" s="124"/>
    </row>
    <row r="68" spans="1:17" ht="42" customHeight="1">
      <c r="A68" s="42">
        <v>58</v>
      </c>
      <c r="B68" s="30" t="s">
        <v>628</v>
      </c>
      <c r="C68" s="30" t="s">
        <v>116</v>
      </c>
      <c r="D68" s="30" t="s">
        <v>159</v>
      </c>
      <c r="E68" s="30">
        <v>1</v>
      </c>
      <c r="F68" s="30">
        <v>1</v>
      </c>
      <c r="G68" s="30"/>
      <c r="H68" s="132">
        <v>32.9</v>
      </c>
      <c r="I68" s="132">
        <v>32.9</v>
      </c>
      <c r="J68" s="30"/>
      <c r="K68" s="30">
        <v>3</v>
      </c>
      <c r="L68" s="30">
        <v>3</v>
      </c>
      <c r="M68" s="30"/>
      <c r="N68" s="80" t="s">
        <v>141</v>
      </c>
      <c r="O68" s="30"/>
      <c r="P68" s="24"/>
      <c r="Q68" s="124"/>
    </row>
    <row r="69" spans="1:17" ht="42" customHeight="1">
      <c r="A69" s="42">
        <v>59</v>
      </c>
      <c r="B69" s="30" t="s">
        <v>628</v>
      </c>
      <c r="C69" s="30" t="s">
        <v>14</v>
      </c>
      <c r="D69" s="30">
        <v>13</v>
      </c>
      <c r="E69" s="30">
        <v>1</v>
      </c>
      <c r="F69" s="30">
        <v>1</v>
      </c>
      <c r="G69" s="30"/>
      <c r="H69" s="132">
        <v>63</v>
      </c>
      <c r="I69" s="132">
        <v>63</v>
      </c>
      <c r="J69" s="30"/>
      <c r="K69" s="30">
        <v>5</v>
      </c>
      <c r="L69" s="30">
        <v>5</v>
      </c>
      <c r="M69" s="30"/>
      <c r="N69" s="80" t="s">
        <v>141</v>
      </c>
      <c r="O69" s="30"/>
      <c r="P69" s="24"/>
      <c r="Q69" s="124"/>
    </row>
    <row r="70" spans="1:17" ht="42" customHeight="1">
      <c r="A70" s="42">
        <v>60</v>
      </c>
      <c r="B70" s="30" t="s">
        <v>628</v>
      </c>
      <c r="C70" s="30" t="s">
        <v>114</v>
      </c>
      <c r="D70" s="30">
        <v>6</v>
      </c>
      <c r="E70" s="30">
        <v>1</v>
      </c>
      <c r="F70" s="30">
        <v>1</v>
      </c>
      <c r="G70" s="30"/>
      <c r="H70" s="132">
        <v>65</v>
      </c>
      <c r="I70" s="132">
        <v>65</v>
      </c>
      <c r="J70" s="30"/>
      <c r="K70" s="30">
        <v>1</v>
      </c>
      <c r="L70" s="30">
        <v>1</v>
      </c>
      <c r="M70" s="30"/>
      <c r="N70" s="80" t="s">
        <v>141</v>
      </c>
      <c r="O70" s="30"/>
      <c r="P70" s="24"/>
      <c r="Q70" s="124"/>
    </row>
    <row r="71" spans="1:17" ht="42" customHeight="1">
      <c r="A71" s="42">
        <v>61</v>
      </c>
      <c r="B71" s="30" t="s">
        <v>628</v>
      </c>
      <c r="C71" s="30" t="s">
        <v>114</v>
      </c>
      <c r="D71" s="30">
        <v>26</v>
      </c>
      <c r="E71" s="30">
        <v>1</v>
      </c>
      <c r="F71" s="30">
        <v>1</v>
      </c>
      <c r="G71" s="30"/>
      <c r="H71" s="132">
        <v>90.7</v>
      </c>
      <c r="I71" s="132">
        <v>90.7</v>
      </c>
      <c r="J71" s="30"/>
      <c r="K71" s="30">
        <v>6</v>
      </c>
      <c r="L71" s="30">
        <v>6</v>
      </c>
      <c r="M71" s="30"/>
      <c r="N71" s="80" t="s">
        <v>141</v>
      </c>
      <c r="O71" s="30"/>
      <c r="P71" s="24"/>
      <c r="Q71" s="124"/>
    </row>
    <row r="72" spans="1:17" ht="42" customHeight="1">
      <c r="A72" s="42">
        <v>62</v>
      </c>
      <c r="B72" s="30" t="s">
        <v>628</v>
      </c>
      <c r="C72" s="30" t="s">
        <v>117</v>
      </c>
      <c r="D72" s="30">
        <v>1</v>
      </c>
      <c r="E72" s="30">
        <v>1</v>
      </c>
      <c r="F72" s="30">
        <v>1</v>
      </c>
      <c r="G72" s="30"/>
      <c r="H72" s="132">
        <v>46.4</v>
      </c>
      <c r="I72" s="132">
        <v>46.4</v>
      </c>
      <c r="J72" s="30"/>
      <c r="K72" s="30">
        <v>2</v>
      </c>
      <c r="L72" s="30">
        <v>2</v>
      </c>
      <c r="M72" s="30"/>
      <c r="N72" s="80" t="s">
        <v>141</v>
      </c>
      <c r="O72" s="30"/>
      <c r="P72" s="24"/>
      <c r="Q72" s="124"/>
    </row>
    <row r="73" spans="1:17" ht="42" customHeight="1">
      <c r="A73" s="42">
        <v>63</v>
      </c>
      <c r="B73" s="30" t="s">
        <v>628</v>
      </c>
      <c r="C73" s="30" t="s">
        <v>130</v>
      </c>
      <c r="D73" s="30" t="s">
        <v>149</v>
      </c>
      <c r="E73" s="30">
        <v>1</v>
      </c>
      <c r="F73" s="30">
        <v>1</v>
      </c>
      <c r="G73" s="30"/>
      <c r="H73" s="132">
        <v>60.4</v>
      </c>
      <c r="I73" s="132">
        <v>60.4</v>
      </c>
      <c r="J73" s="30"/>
      <c r="K73" s="30">
        <v>4</v>
      </c>
      <c r="L73" s="30">
        <v>4</v>
      </c>
      <c r="M73" s="30"/>
      <c r="N73" s="80" t="s">
        <v>141</v>
      </c>
      <c r="O73" s="30"/>
      <c r="P73" s="24"/>
      <c r="Q73" s="124"/>
    </row>
    <row r="74" spans="1:17" ht="42" customHeight="1">
      <c r="A74" s="42">
        <v>64</v>
      </c>
      <c r="B74" s="30" t="s">
        <v>628</v>
      </c>
      <c r="C74" s="30" t="s">
        <v>114</v>
      </c>
      <c r="D74" s="30">
        <v>44</v>
      </c>
      <c r="E74" s="30">
        <v>1</v>
      </c>
      <c r="F74" s="30"/>
      <c r="G74" s="132"/>
      <c r="H74" s="132">
        <v>55.1</v>
      </c>
      <c r="I74" s="30"/>
      <c r="J74" s="30">
        <v>55.1</v>
      </c>
      <c r="K74" s="30">
        <v>1</v>
      </c>
      <c r="L74" s="30"/>
      <c r="M74" s="24">
        <v>1</v>
      </c>
      <c r="N74" s="80" t="s">
        <v>160</v>
      </c>
      <c r="O74" s="24"/>
      <c r="P74" s="124"/>
      <c r="Q74" s="124"/>
    </row>
    <row r="75" spans="1:17" s="50" customFormat="1" ht="33" customHeight="1">
      <c r="A75" s="31"/>
      <c r="B75" s="31"/>
      <c r="C75" s="31" t="s">
        <v>161</v>
      </c>
      <c r="D75" s="31"/>
      <c r="E75" s="31">
        <f>SUM(E11:E74)</f>
        <v>91</v>
      </c>
      <c r="F75" s="31">
        <f aca="true" t="shared" si="0" ref="F75:M75">SUM(F11:F74)</f>
        <v>89</v>
      </c>
      <c r="G75" s="31">
        <f t="shared" si="0"/>
        <v>0</v>
      </c>
      <c r="H75" s="31">
        <f t="shared" si="0"/>
        <v>3995.1999999999985</v>
      </c>
      <c r="I75" s="31">
        <f t="shared" si="0"/>
        <v>3940.0999999999985</v>
      </c>
      <c r="J75" s="31">
        <f t="shared" si="0"/>
        <v>55.1</v>
      </c>
      <c r="K75" s="31">
        <f t="shared" si="0"/>
        <v>246</v>
      </c>
      <c r="L75" s="31">
        <f t="shared" si="0"/>
        <v>245</v>
      </c>
      <c r="M75" s="31">
        <f t="shared" si="0"/>
        <v>1</v>
      </c>
      <c r="N75" s="136"/>
      <c r="O75" s="137"/>
      <c r="Q75" s="137"/>
    </row>
    <row r="76" spans="1:17" ht="15.75">
      <c r="A76" s="126"/>
      <c r="B76" s="127"/>
      <c r="Q76" s="124"/>
    </row>
    <row r="77" spans="1:2" ht="51" customHeight="1">
      <c r="A77" s="126"/>
      <c r="B77" s="127"/>
    </row>
    <row r="78" ht="55.5" customHeight="1"/>
  </sheetData>
  <sheetProtection/>
  <mergeCells count="14">
    <mergeCell ref="N1:P1"/>
    <mergeCell ref="L2:P2"/>
    <mergeCell ref="A3:P3"/>
    <mergeCell ref="A4:P4"/>
    <mergeCell ref="A5:P5"/>
    <mergeCell ref="A6:P6"/>
    <mergeCell ref="O8:O9"/>
    <mergeCell ref="P8:P9"/>
    <mergeCell ref="A8:A9"/>
    <mergeCell ref="B8:D8"/>
    <mergeCell ref="E8:G8"/>
    <mergeCell ref="H8:J8"/>
    <mergeCell ref="K8:M8"/>
    <mergeCell ref="N8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9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00390625" style="141" customWidth="1"/>
    <col min="2" max="2" width="17.140625" style="141" customWidth="1"/>
    <col min="3" max="3" width="20.421875" style="141" customWidth="1"/>
    <col min="4" max="6" width="9.140625" style="141" customWidth="1"/>
    <col min="7" max="7" width="8.00390625" style="141" customWidth="1"/>
    <col min="8" max="8" width="11.421875" style="141" customWidth="1"/>
    <col min="9" max="9" width="11.28125" style="141" customWidth="1"/>
    <col min="10" max="10" width="8.28125" style="141" customWidth="1"/>
    <col min="11" max="11" width="34.28125" style="141" customWidth="1"/>
    <col min="12" max="16384" width="9.140625" style="141" customWidth="1"/>
  </cols>
  <sheetData>
    <row r="1" spans="1:11" ht="15.75">
      <c r="A1" s="417" t="s">
        <v>162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5.75">
      <c r="A2" s="417" t="s">
        <v>163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15.75">
      <c r="A3" s="417" t="s">
        <v>164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11" ht="15.75">
      <c r="A4" s="417" t="s">
        <v>165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5.75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6" spans="1:11" ht="15.75">
      <c r="A6" s="419" t="s">
        <v>166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</row>
    <row r="7" spans="1:11" ht="15.75">
      <c r="A7" s="419" t="s">
        <v>167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</row>
    <row r="8" spans="1:11" ht="15.75">
      <c r="A8" s="421" t="s">
        <v>168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</row>
    <row r="9" spans="1:11" s="143" customFormat="1" ht="15.75">
      <c r="A9" s="138"/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66.75" customHeight="1">
      <c r="A10" s="423" t="s">
        <v>169</v>
      </c>
      <c r="B10" s="414" t="s">
        <v>0</v>
      </c>
      <c r="C10" s="414"/>
      <c r="D10" s="414"/>
      <c r="E10" s="414" t="s">
        <v>8</v>
      </c>
      <c r="F10" s="414"/>
      <c r="G10" s="414"/>
      <c r="H10" s="414" t="s">
        <v>1</v>
      </c>
      <c r="I10" s="414"/>
      <c r="J10" s="414"/>
      <c r="K10" s="414" t="s">
        <v>2</v>
      </c>
    </row>
    <row r="11" spans="1:11" ht="63">
      <c r="A11" s="423"/>
      <c r="B11" s="145" t="s">
        <v>170</v>
      </c>
      <c r="C11" s="145" t="s">
        <v>171</v>
      </c>
      <c r="D11" s="145" t="s">
        <v>3</v>
      </c>
      <c r="E11" s="145" t="s">
        <v>10</v>
      </c>
      <c r="F11" s="145" t="s">
        <v>12</v>
      </c>
      <c r="G11" s="145" t="s">
        <v>11</v>
      </c>
      <c r="H11" s="145" t="s">
        <v>10</v>
      </c>
      <c r="I11" s="145" t="s">
        <v>12</v>
      </c>
      <c r="J11" s="145" t="s">
        <v>11</v>
      </c>
      <c r="K11" s="414"/>
    </row>
    <row r="12" spans="1:11" ht="15.75">
      <c r="A12" s="144">
        <v>1</v>
      </c>
      <c r="B12" s="144">
        <v>2</v>
      </c>
      <c r="C12" s="144">
        <v>3</v>
      </c>
      <c r="D12" s="144">
        <v>4</v>
      </c>
      <c r="E12" s="144">
        <v>5</v>
      </c>
      <c r="F12" s="144">
        <v>6</v>
      </c>
      <c r="G12" s="144">
        <v>7</v>
      </c>
      <c r="H12" s="144">
        <v>8</v>
      </c>
      <c r="I12" s="144">
        <v>9</v>
      </c>
      <c r="J12" s="144">
        <v>10</v>
      </c>
      <c r="K12" s="144">
        <v>11</v>
      </c>
    </row>
    <row r="13" spans="1:11" ht="30" customHeight="1">
      <c r="A13" s="145">
        <v>1</v>
      </c>
      <c r="B13" s="145" t="s">
        <v>172</v>
      </c>
      <c r="C13" s="145" t="s">
        <v>173</v>
      </c>
      <c r="D13" s="145">
        <v>28</v>
      </c>
      <c r="E13" s="145">
        <v>4</v>
      </c>
      <c r="F13" s="145">
        <v>4</v>
      </c>
      <c r="G13" s="146"/>
      <c r="H13" s="145">
        <v>171.27</v>
      </c>
      <c r="I13" s="145">
        <v>171.27</v>
      </c>
      <c r="J13" s="146"/>
      <c r="K13" s="140" t="s">
        <v>174</v>
      </c>
    </row>
    <row r="14" spans="1:11" ht="30" customHeight="1">
      <c r="A14" s="145">
        <v>2</v>
      </c>
      <c r="B14" s="145" t="s">
        <v>172</v>
      </c>
      <c r="C14" s="145" t="s">
        <v>173</v>
      </c>
      <c r="D14" s="145">
        <v>21</v>
      </c>
      <c r="E14" s="145">
        <v>4</v>
      </c>
      <c r="F14" s="145">
        <v>4</v>
      </c>
      <c r="G14" s="146"/>
      <c r="H14" s="145">
        <v>95.1</v>
      </c>
      <c r="I14" s="145">
        <v>95.1</v>
      </c>
      <c r="J14" s="146"/>
      <c r="K14" s="140" t="s">
        <v>174</v>
      </c>
    </row>
    <row r="15" spans="1:11" ht="30" customHeight="1">
      <c r="A15" s="145">
        <v>3</v>
      </c>
      <c r="B15" s="145" t="s">
        <v>172</v>
      </c>
      <c r="C15" s="145" t="s">
        <v>173</v>
      </c>
      <c r="D15" s="145">
        <v>24</v>
      </c>
      <c r="E15" s="145">
        <v>1</v>
      </c>
      <c r="F15" s="145">
        <v>1</v>
      </c>
      <c r="G15" s="146"/>
      <c r="H15" s="145">
        <v>58.63</v>
      </c>
      <c r="I15" s="145">
        <v>58.63</v>
      </c>
      <c r="J15" s="146"/>
      <c r="K15" s="140" t="s">
        <v>174</v>
      </c>
    </row>
    <row r="16" spans="1:11" ht="30" customHeight="1">
      <c r="A16" s="145">
        <v>4</v>
      </c>
      <c r="B16" s="145" t="s">
        <v>172</v>
      </c>
      <c r="C16" s="145" t="s">
        <v>173</v>
      </c>
      <c r="D16" s="145">
        <v>25</v>
      </c>
      <c r="E16" s="145">
        <v>4</v>
      </c>
      <c r="F16" s="145">
        <v>4</v>
      </c>
      <c r="G16" s="146"/>
      <c r="H16" s="145">
        <v>163.03</v>
      </c>
      <c r="I16" s="145">
        <v>163.03</v>
      </c>
      <c r="J16" s="146"/>
      <c r="K16" s="140" t="s">
        <v>174</v>
      </c>
    </row>
    <row r="17" spans="1:11" ht="30" customHeight="1">
      <c r="A17" s="145">
        <v>5</v>
      </c>
      <c r="B17" s="145" t="s">
        <v>172</v>
      </c>
      <c r="C17" s="145" t="s">
        <v>130</v>
      </c>
      <c r="D17" s="145">
        <v>28</v>
      </c>
      <c r="E17" s="145">
        <v>2</v>
      </c>
      <c r="F17" s="145">
        <v>2</v>
      </c>
      <c r="G17" s="146"/>
      <c r="H17" s="145">
        <v>76.3</v>
      </c>
      <c r="I17" s="145">
        <v>76.3</v>
      </c>
      <c r="J17" s="146"/>
      <c r="K17" s="140" t="s">
        <v>174</v>
      </c>
    </row>
    <row r="18" spans="1:11" ht="30" customHeight="1">
      <c r="A18" s="145">
        <v>6</v>
      </c>
      <c r="B18" s="145" t="s">
        <v>172</v>
      </c>
      <c r="C18" s="145" t="s">
        <v>173</v>
      </c>
      <c r="D18" s="145">
        <v>30</v>
      </c>
      <c r="E18" s="145">
        <v>4</v>
      </c>
      <c r="F18" s="145">
        <v>4</v>
      </c>
      <c r="G18" s="146"/>
      <c r="H18" s="145">
        <v>170.73</v>
      </c>
      <c r="I18" s="145">
        <v>170.73</v>
      </c>
      <c r="J18" s="146"/>
      <c r="K18" s="140" t="s">
        <v>174</v>
      </c>
    </row>
    <row r="19" spans="1:11" ht="30" customHeight="1">
      <c r="A19" s="145">
        <v>7</v>
      </c>
      <c r="B19" s="145" t="s">
        <v>172</v>
      </c>
      <c r="C19" s="145" t="s">
        <v>130</v>
      </c>
      <c r="D19" s="145">
        <v>27</v>
      </c>
      <c r="E19" s="145">
        <v>4</v>
      </c>
      <c r="F19" s="145">
        <v>4</v>
      </c>
      <c r="G19" s="146"/>
      <c r="H19" s="145">
        <v>62.4</v>
      </c>
      <c r="I19" s="145">
        <v>62.4</v>
      </c>
      <c r="J19" s="146"/>
      <c r="K19" s="140" t="s">
        <v>174</v>
      </c>
    </row>
    <row r="20" spans="1:11" ht="30" customHeight="1">
      <c r="A20" s="145">
        <v>8</v>
      </c>
      <c r="B20" s="145" t="s">
        <v>172</v>
      </c>
      <c r="C20" s="145" t="s">
        <v>130</v>
      </c>
      <c r="D20" s="145">
        <v>24</v>
      </c>
      <c r="E20" s="145">
        <v>2</v>
      </c>
      <c r="F20" s="145">
        <v>2</v>
      </c>
      <c r="G20" s="146"/>
      <c r="H20" s="145">
        <v>98</v>
      </c>
      <c r="I20" s="145">
        <v>98</v>
      </c>
      <c r="J20" s="146"/>
      <c r="K20" s="140" t="s">
        <v>174</v>
      </c>
    </row>
    <row r="21" spans="1:11" ht="38.25" customHeight="1">
      <c r="A21" s="145">
        <v>9</v>
      </c>
      <c r="B21" s="145" t="s">
        <v>172</v>
      </c>
      <c r="C21" s="145" t="s">
        <v>130</v>
      </c>
      <c r="D21" s="145">
        <v>4</v>
      </c>
      <c r="E21" s="145">
        <v>2</v>
      </c>
      <c r="F21" s="145">
        <v>2</v>
      </c>
      <c r="G21" s="146"/>
      <c r="H21" s="145">
        <v>111.6</v>
      </c>
      <c r="I21" s="145">
        <v>111.6</v>
      </c>
      <c r="J21" s="146"/>
      <c r="K21" s="139" t="s">
        <v>175</v>
      </c>
    </row>
    <row r="22" spans="1:11" ht="38.25">
      <c r="A22" s="145">
        <v>10</v>
      </c>
      <c r="B22" s="145" t="s">
        <v>172</v>
      </c>
      <c r="C22" s="145" t="s">
        <v>130</v>
      </c>
      <c r="D22" s="145">
        <v>7</v>
      </c>
      <c r="E22" s="145">
        <v>2</v>
      </c>
      <c r="F22" s="145">
        <v>2</v>
      </c>
      <c r="G22" s="146"/>
      <c r="H22" s="145">
        <v>87.9</v>
      </c>
      <c r="I22" s="145">
        <v>87.9</v>
      </c>
      <c r="J22" s="146"/>
      <c r="K22" s="139" t="s">
        <v>175</v>
      </c>
    </row>
    <row r="23" spans="1:11" ht="38.25">
      <c r="A23" s="145">
        <v>11</v>
      </c>
      <c r="B23" s="145" t="s">
        <v>172</v>
      </c>
      <c r="C23" s="145" t="s">
        <v>173</v>
      </c>
      <c r="D23" s="145">
        <v>29</v>
      </c>
      <c r="E23" s="145">
        <v>2</v>
      </c>
      <c r="F23" s="145">
        <v>2</v>
      </c>
      <c r="G23" s="146"/>
      <c r="H23" s="145">
        <v>87.9</v>
      </c>
      <c r="I23" s="145">
        <v>87.9</v>
      </c>
      <c r="J23" s="146"/>
      <c r="K23" s="139" t="s">
        <v>175</v>
      </c>
    </row>
    <row r="24" spans="1:11" ht="38.25">
      <c r="A24" s="145">
        <v>12</v>
      </c>
      <c r="B24" s="145" t="s">
        <v>172</v>
      </c>
      <c r="C24" s="145" t="s">
        <v>130</v>
      </c>
      <c r="D24" s="145">
        <v>6</v>
      </c>
      <c r="E24" s="145">
        <v>2</v>
      </c>
      <c r="F24" s="145">
        <v>2</v>
      </c>
      <c r="G24" s="146"/>
      <c r="H24" s="145">
        <v>91.4</v>
      </c>
      <c r="I24" s="145">
        <v>91.4</v>
      </c>
      <c r="J24" s="146"/>
      <c r="K24" s="140" t="s">
        <v>176</v>
      </c>
    </row>
    <row r="25" spans="1:11" ht="38.25">
      <c r="A25" s="145">
        <v>13</v>
      </c>
      <c r="B25" s="145" t="s">
        <v>172</v>
      </c>
      <c r="C25" s="145" t="s">
        <v>130</v>
      </c>
      <c r="D25" s="145">
        <v>8</v>
      </c>
      <c r="E25" s="145">
        <v>2</v>
      </c>
      <c r="F25" s="145">
        <v>2</v>
      </c>
      <c r="G25" s="146"/>
      <c r="H25" s="145">
        <v>84.4</v>
      </c>
      <c r="I25" s="145">
        <v>84.4</v>
      </c>
      <c r="J25" s="146"/>
      <c r="K25" s="140" t="s">
        <v>177</v>
      </c>
    </row>
    <row r="26" spans="1:11" ht="38.25">
      <c r="A26" s="145">
        <v>14</v>
      </c>
      <c r="B26" s="145" t="s">
        <v>172</v>
      </c>
      <c r="C26" s="145" t="s">
        <v>130</v>
      </c>
      <c r="D26" s="145">
        <v>9</v>
      </c>
      <c r="E26" s="145">
        <v>2</v>
      </c>
      <c r="F26" s="145">
        <v>2</v>
      </c>
      <c r="G26" s="146"/>
      <c r="H26" s="145">
        <v>90.1</v>
      </c>
      <c r="I26" s="145">
        <v>90.1</v>
      </c>
      <c r="J26" s="146"/>
      <c r="K26" s="140" t="s">
        <v>178</v>
      </c>
    </row>
    <row r="27" spans="1:11" ht="38.25">
      <c r="A27" s="145">
        <v>15</v>
      </c>
      <c r="B27" s="145" t="s">
        <v>172</v>
      </c>
      <c r="C27" s="145" t="s">
        <v>130</v>
      </c>
      <c r="D27" s="145">
        <v>10</v>
      </c>
      <c r="E27" s="145">
        <v>2</v>
      </c>
      <c r="F27" s="145">
        <v>2</v>
      </c>
      <c r="G27" s="146"/>
      <c r="H27" s="145">
        <v>79.9</v>
      </c>
      <c r="I27" s="145">
        <v>79.9</v>
      </c>
      <c r="J27" s="146"/>
      <c r="K27" s="140" t="s">
        <v>178</v>
      </c>
    </row>
    <row r="28" spans="1:11" ht="38.25">
      <c r="A28" s="145">
        <v>16</v>
      </c>
      <c r="B28" s="145" t="s">
        <v>172</v>
      </c>
      <c r="C28" s="145" t="s">
        <v>130</v>
      </c>
      <c r="D28" s="145">
        <v>12</v>
      </c>
      <c r="E28" s="145">
        <v>2</v>
      </c>
      <c r="F28" s="145">
        <v>2</v>
      </c>
      <c r="G28" s="146"/>
      <c r="H28" s="145">
        <v>87</v>
      </c>
      <c r="I28" s="145">
        <v>87</v>
      </c>
      <c r="J28" s="146"/>
      <c r="K28" s="140" t="s">
        <v>178</v>
      </c>
    </row>
    <row r="29" spans="1:11" ht="38.25">
      <c r="A29" s="145">
        <v>17</v>
      </c>
      <c r="B29" s="145" t="s">
        <v>172</v>
      </c>
      <c r="C29" s="145" t="s">
        <v>173</v>
      </c>
      <c r="D29" s="145">
        <v>18</v>
      </c>
      <c r="E29" s="145">
        <v>2</v>
      </c>
      <c r="F29" s="145">
        <v>2</v>
      </c>
      <c r="G29" s="146"/>
      <c r="H29" s="145">
        <v>74.1</v>
      </c>
      <c r="I29" s="145">
        <v>74.1</v>
      </c>
      <c r="J29" s="146"/>
      <c r="K29" s="140" t="s">
        <v>178</v>
      </c>
    </row>
    <row r="30" spans="1:12" s="155" customFormat="1" ht="26.25" customHeight="1">
      <c r="A30" s="153"/>
      <c r="B30" s="153"/>
      <c r="C30" s="153" t="s">
        <v>634</v>
      </c>
      <c r="D30" s="153"/>
      <c r="E30" s="153">
        <f aca="true" t="shared" si="0" ref="E30:J30">SUM(E13:E29)</f>
        <v>43</v>
      </c>
      <c r="F30" s="153">
        <f t="shared" si="0"/>
        <v>43</v>
      </c>
      <c r="G30" s="153">
        <f t="shared" si="0"/>
        <v>0</v>
      </c>
      <c r="H30" s="153">
        <f t="shared" si="0"/>
        <v>1689.7600000000002</v>
      </c>
      <c r="I30" s="153">
        <f t="shared" si="0"/>
        <v>1689.7600000000002</v>
      </c>
      <c r="J30" s="153">
        <f t="shared" si="0"/>
        <v>0</v>
      </c>
      <c r="K30" s="154"/>
      <c r="L30" s="141"/>
    </row>
    <row r="31" spans="1:11" ht="27" customHeight="1">
      <c r="A31" s="145">
        <v>1</v>
      </c>
      <c r="B31" s="145" t="s">
        <v>179</v>
      </c>
      <c r="C31" s="145" t="s">
        <v>180</v>
      </c>
      <c r="D31" s="145">
        <v>14</v>
      </c>
      <c r="E31" s="145">
        <v>2</v>
      </c>
      <c r="F31" s="145">
        <v>2</v>
      </c>
      <c r="G31" s="146"/>
      <c r="H31" s="145">
        <v>78.3</v>
      </c>
      <c r="I31" s="145">
        <v>78.3</v>
      </c>
      <c r="J31" s="146"/>
      <c r="K31" s="140" t="s">
        <v>174</v>
      </c>
    </row>
    <row r="32" spans="1:11" ht="28.5" customHeight="1">
      <c r="A32" s="145">
        <v>2</v>
      </c>
      <c r="B32" s="145" t="s">
        <v>179</v>
      </c>
      <c r="C32" s="145" t="s">
        <v>181</v>
      </c>
      <c r="D32" s="145">
        <v>2</v>
      </c>
      <c r="E32" s="145">
        <v>1</v>
      </c>
      <c r="F32" s="145">
        <v>1</v>
      </c>
      <c r="G32" s="146"/>
      <c r="H32" s="145">
        <v>51</v>
      </c>
      <c r="I32" s="145">
        <v>51</v>
      </c>
      <c r="J32" s="146"/>
      <c r="K32" s="140" t="s">
        <v>174</v>
      </c>
    </row>
    <row r="33" spans="1:11" ht="26.25" customHeight="1">
      <c r="A33" s="145">
        <v>3</v>
      </c>
      <c r="B33" s="145" t="s">
        <v>179</v>
      </c>
      <c r="C33" s="145" t="s">
        <v>182</v>
      </c>
      <c r="D33" s="145">
        <v>3</v>
      </c>
      <c r="E33" s="145">
        <v>1</v>
      </c>
      <c r="F33" s="145">
        <v>1</v>
      </c>
      <c r="G33" s="146"/>
      <c r="H33" s="145">
        <v>49.6</v>
      </c>
      <c r="I33" s="145">
        <v>49.6</v>
      </c>
      <c r="J33" s="146"/>
      <c r="K33" s="140" t="s">
        <v>174</v>
      </c>
    </row>
    <row r="34" spans="1:11" ht="26.25" customHeight="1">
      <c r="A34" s="145">
        <v>4</v>
      </c>
      <c r="B34" s="145" t="s">
        <v>179</v>
      </c>
      <c r="C34" s="145" t="s">
        <v>182</v>
      </c>
      <c r="D34" s="145">
        <v>4</v>
      </c>
      <c r="E34" s="145">
        <v>1</v>
      </c>
      <c r="F34" s="145">
        <v>1</v>
      </c>
      <c r="G34" s="146"/>
      <c r="H34" s="145">
        <v>49.3</v>
      </c>
      <c r="I34" s="145">
        <v>49.3</v>
      </c>
      <c r="J34" s="146"/>
      <c r="K34" s="140" t="s">
        <v>174</v>
      </c>
    </row>
    <row r="35" spans="1:11" ht="25.5" customHeight="1">
      <c r="A35" s="145">
        <v>5</v>
      </c>
      <c r="B35" s="145" t="s">
        <v>179</v>
      </c>
      <c r="C35" s="145" t="s">
        <v>183</v>
      </c>
      <c r="D35" s="145">
        <v>33</v>
      </c>
      <c r="E35" s="145">
        <v>1</v>
      </c>
      <c r="F35" s="145">
        <v>1</v>
      </c>
      <c r="G35" s="146"/>
      <c r="H35" s="145">
        <v>49.4</v>
      </c>
      <c r="I35" s="145">
        <v>49.4</v>
      </c>
      <c r="J35" s="146"/>
      <c r="K35" s="140" t="s">
        <v>174</v>
      </c>
    </row>
    <row r="36" spans="1:11" ht="28.5" customHeight="1">
      <c r="A36" s="145">
        <v>6</v>
      </c>
      <c r="B36" s="145" t="s">
        <v>179</v>
      </c>
      <c r="C36" s="145" t="s">
        <v>184</v>
      </c>
      <c r="D36" s="145">
        <v>1</v>
      </c>
      <c r="E36" s="145">
        <v>2</v>
      </c>
      <c r="F36" s="145">
        <v>2</v>
      </c>
      <c r="G36" s="146"/>
      <c r="H36" s="145">
        <v>112.2</v>
      </c>
      <c r="I36" s="145">
        <v>112.2</v>
      </c>
      <c r="J36" s="146"/>
      <c r="K36" s="140" t="s">
        <v>174</v>
      </c>
    </row>
    <row r="37" spans="1:11" ht="27" customHeight="1">
      <c r="A37" s="145">
        <v>7</v>
      </c>
      <c r="B37" s="145" t="s">
        <v>179</v>
      </c>
      <c r="C37" s="145" t="s">
        <v>185</v>
      </c>
      <c r="D37" s="145">
        <v>20</v>
      </c>
      <c r="E37" s="145">
        <v>2</v>
      </c>
      <c r="F37" s="145">
        <v>2</v>
      </c>
      <c r="G37" s="146"/>
      <c r="H37" s="145">
        <v>90</v>
      </c>
      <c r="I37" s="145">
        <v>90</v>
      </c>
      <c r="J37" s="146"/>
      <c r="K37" s="140" t="s">
        <v>174</v>
      </c>
    </row>
    <row r="38" spans="1:11" ht="25.5" customHeight="1">
      <c r="A38" s="145">
        <v>8</v>
      </c>
      <c r="B38" s="145" t="s">
        <v>179</v>
      </c>
      <c r="C38" s="145" t="s">
        <v>186</v>
      </c>
      <c r="D38" s="145">
        <v>3</v>
      </c>
      <c r="E38" s="145">
        <v>2</v>
      </c>
      <c r="F38" s="145">
        <v>2</v>
      </c>
      <c r="G38" s="146"/>
      <c r="H38" s="145">
        <v>92.6</v>
      </c>
      <c r="I38" s="145">
        <v>92.6</v>
      </c>
      <c r="J38" s="146"/>
      <c r="K38" s="140" t="s">
        <v>174</v>
      </c>
    </row>
    <row r="39" spans="1:11" ht="26.25" customHeight="1">
      <c r="A39" s="145">
        <v>9</v>
      </c>
      <c r="B39" s="145" t="s">
        <v>179</v>
      </c>
      <c r="C39" s="145" t="s">
        <v>183</v>
      </c>
      <c r="D39" s="145">
        <v>60</v>
      </c>
      <c r="E39" s="145">
        <v>2</v>
      </c>
      <c r="F39" s="145">
        <v>2</v>
      </c>
      <c r="G39" s="146"/>
      <c r="H39" s="145" t="s">
        <v>187</v>
      </c>
      <c r="I39" s="145" t="s">
        <v>187</v>
      </c>
      <c r="J39" s="146"/>
      <c r="K39" s="140" t="s">
        <v>174</v>
      </c>
    </row>
    <row r="40" spans="1:11" ht="26.25" customHeight="1">
      <c r="A40" s="145">
        <v>10</v>
      </c>
      <c r="B40" s="145" t="s">
        <v>179</v>
      </c>
      <c r="C40" s="145" t="s">
        <v>183</v>
      </c>
      <c r="D40" s="145">
        <v>65</v>
      </c>
      <c r="E40" s="145">
        <v>2</v>
      </c>
      <c r="F40" s="145">
        <v>2</v>
      </c>
      <c r="G40" s="146"/>
      <c r="H40" s="145">
        <v>97.3</v>
      </c>
      <c r="I40" s="145">
        <v>97.3</v>
      </c>
      <c r="J40" s="146"/>
      <c r="K40" s="140" t="s">
        <v>188</v>
      </c>
    </row>
    <row r="41" spans="1:11" ht="27" customHeight="1">
      <c r="A41" s="145">
        <v>11</v>
      </c>
      <c r="B41" s="145" t="s">
        <v>179</v>
      </c>
      <c r="C41" s="145" t="s">
        <v>183</v>
      </c>
      <c r="D41" s="145">
        <v>24</v>
      </c>
      <c r="E41" s="145">
        <v>1</v>
      </c>
      <c r="F41" s="145">
        <v>1</v>
      </c>
      <c r="G41" s="146"/>
      <c r="H41" s="145">
        <v>97.3</v>
      </c>
      <c r="I41" s="145">
        <v>97.3</v>
      </c>
      <c r="J41" s="146"/>
      <c r="K41" s="140" t="s">
        <v>174</v>
      </c>
    </row>
    <row r="42" spans="1:11" ht="28.5" customHeight="1">
      <c r="A42" s="145">
        <v>12</v>
      </c>
      <c r="B42" s="145" t="s">
        <v>179</v>
      </c>
      <c r="C42" s="145" t="s">
        <v>183</v>
      </c>
      <c r="D42" s="145">
        <v>39</v>
      </c>
      <c r="E42" s="145">
        <v>2</v>
      </c>
      <c r="F42" s="145">
        <v>2</v>
      </c>
      <c r="G42" s="146"/>
      <c r="H42" s="145">
        <v>91.4</v>
      </c>
      <c r="I42" s="145">
        <v>91.4</v>
      </c>
      <c r="J42" s="146"/>
      <c r="K42" s="140" t="s">
        <v>174</v>
      </c>
    </row>
    <row r="43" spans="1:11" ht="27.75" customHeight="1">
      <c r="A43" s="145">
        <v>13</v>
      </c>
      <c r="B43" s="145" t="s">
        <v>179</v>
      </c>
      <c r="C43" s="145" t="s">
        <v>183</v>
      </c>
      <c r="D43" s="145">
        <v>44</v>
      </c>
      <c r="E43" s="145">
        <v>2</v>
      </c>
      <c r="F43" s="145">
        <v>2</v>
      </c>
      <c r="G43" s="146"/>
      <c r="H43" s="145">
        <v>104.8</v>
      </c>
      <c r="I43" s="145">
        <v>104.8</v>
      </c>
      <c r="J43" s="146"/>
      <c r="K43" s="140" t="s">
        <v>174</v>
      </c>
    </row>
    <row r="44" spans="1:11" ht="28.5" customHeight="1">
      <c r="A44" s="145">
        <v>14</v>
      </c>
      <c r="B44" s="145" t="s">
        <v>179</v>
      </c>
      <c r="C44" s="145" t="s">
        <v>189</v>
      </c>
      <c r="D44" s="145">
        <v>3</v>
      </c>
      <c r="E44" s="145">
        <v>2</v>
      </c>
      <c r="F44" s="145">
        <v>2</v>
      </c>
      <c r="G44" s="146"/>
      <c r="H44" s="145">
        <v>91.6</v>
      </c>
      <c r="I44" s="145">
        <v>46.5</v>
      </c>
      <c r="J44" s="146"/>
      <c r="K44" s="140" t="s">
        <v>174</v>
      </c>
    </row>
    <row r="45" spans="1:11" ht="27" customHeight="1">
      <c r="A45" s="145">
        <v>15</v>
      </c>
      <c r="B45" s="145" t="s">
        <v>179</v>
      </c>
      <c r="C45" s="145" t="s">
        <v>189</v>
      </c>
      <c r="D45" s="145">
        <v>7</v>
      </c>
      <c r="E45" s="145">
        <v>2</v>
      </c>
      <c r="F45" s="145">
        <v>2</v>
      </c>
      <c r="G45" s="146"/>
      <c r="H45" s="145">
        <v>93.7</v>
      </c>
      <c r="I45" s="145">
        <v>93.7</v>
      </c>
      <c r="J45" s="146"/>
      <c r="K45" s="140" t="s">
        <v>174</v>
      </c>
    </row>
    <row r="46" spans="1:11" ht="27" customHeight="1">
      <c r="A46" s="145">
        <v>16</v>
      </c>
      <c r="B46" s="145" t="s">
        <v>179</v>
      </c>
      <c r="C46" s="145" t="s">
        <v>181</v>
      </c>
      <c r="D46" s="145">
        <v>6</v>
      </c>
      <c r="E46" s="145">
        <v>2</v>
      </c>
      <c r="F46" s="145">
        <v>2</v>
      </c>
      <c r="G46" s="146"/>
      <c r="H46" s="145">
        <v>93.8</v>
      </c>
      <c r="I46" s="145">
        <v>93.8</v>
      </c>
      <c r="J46" s="146"/>
      <c r="K46" s="140" t="s">
        <v>174</v>
      </c>
    </row>
    <row r="47" spans="1:11" ht="27.75" customHeight="1">
      <c r="A47" s="145">
        <v>17</v>
      </c>
      <c r="B47" s="145" t="s">
        <v>179</v>
      </c>
      <c r="C47" s="145" t="s">
        <v>181</v>
      </c>
      <c r="D47" s="145">
        <v>8</v>
      </c>
      <c r="E47" s="145">
        <v>2</v>
      </c>
      <c r="F47" s="145">
        <v>2</v>
      </c>
      <c r="G47" s="146"/>
      <c r="H47" s="145">
        <v>92.7</v>
      </c>
      <c r="I47" s="145">
        <v>92.7</v>
      </c>
      <c r="J47" s="146"/>
      <c r="K47" s="140" t="s">
        <v>174</v>
      </c>
    </row>
    <row r="48" spans="1:11" ht="26.25" customHeight="1">
      <c r="A48" s="145">
        <v>18</v>
      </c>
      <c r="B48" s="145" t="s">
        <v>179</v>
      </c>
      <c r="C48" s="145" t="s">
        <v>190</v>
      </c>
      <c r="D48" s="145">
        <v>4</v>
      </c>
      <c r="E48" s="145">
        <v>3</v>
      </c>
      <c r="F48" s="145">
        <v>3</v>
      </c>
      <c r="G48" s="146"/>
      <c r="H48" s="145">
        <v>111.8</v>
      </c>
      <c r="I48" s="145">
        <v>111.8</v>
      </c>
      <c r="J48" s="146"/>
      <c r="K48" s="140" t="s">
        <v>174</v>
      </c>
    </row>
    <row r="49" spans="1:11" ht="27.75" customHeight="1">
      <c r="A49" s="145">
        <v>19</v>
      </c>
      <c r="B49" s="145" t="s">
        <v>179</v>
      </c>
      <c r="C49" s="145" t="s">
        <v>190</v>
      </c>
      <c r="D49" s="145">
        <v>10</v>
      </c>
      <c r="E49" s="145">
        <v>2</v>
      </c>
      <c r="F49" s="145">
        <v>2</v>
      </c>
      <c r="G49" s="146"/>
      <c r="H49" s="145">
        <v>110.6</v>
      </c>
      <c r="I49" s="145">
        <v>110.6</v>
      </c>
      <c r="J49" s="146"/>
      <c r="K49" s="140" t="s">
        <v>174</v>
      </c>
    </row>
    <row r="50" spans="1:11" ht="26.25" customHeight="1">
      <c r="A50" s="145">
        <v>20</v>
      </c>
      <c r="B50" s="145" t="s">
        <v>179</v>
      </c>
      <c r="C50" s="145" t="s">
        <v>185</v>
      </c>
      <c r="D50" s="145">
        <v>13</v>
      </c>
      <c r="E50" s="145">
        <v>4</v>
      </c>
      <c r="F50" s="145">
        <v>4</v>
      </c>
      <c r="G50" s="146"/>
      <c r="H50" s="145">
        <v>164.8</v>
      </c>
      <c r="I50" s="145">
        <v>164.8</v>
      </c>
      <c r="J50" s="146"/>
      <c r="K50" s="140" t="s">
        <v>174</v>
      </c>
    </row>
    <row r="51" spans="1:11" ht="28.5" customHeight="1">
      <c r="A51" s="145">
        <v>21</v>
      </c>
      <c r="B51" s="145" t="s">
        <v>179</v>
      </c>
      <c r="C51" s="145" t="s">
        <v>182</v>
      </c>
      <c r="D51" s="145">
        <v>16</v>
      </c>
      <c r="E51" s="145">
        <v>1</v>
      </c>
      <c r="F51" s="145">
        <v>1</v>
      </c>
      <c r="G51" s="146"/>
      <c r="H51" s="145">
        <v>49.1</v>
      </c>
      <c r="I51" s="145">
        <v>49.1</v>
      </c>
      <c r="J51" s="146"/>
      <c r="K51" s="140" t="s">
        <v>174</v>
      </c>
    </row>
    <row r="52" spans="1:11" ht="27" customHeight="1">
      <c r="A52" s="145">
        <v>22</v>
      </c>
      <c r="B52" s="145" t="s">
        <v>179</v>
      </c>
      <c r="C52" s="145" t="s">
        <v>182</v>
      </c>
      <c r="D52" s="145">
        <v>18</v>
      </c>
      <c r="E52" s="145">
        <v>1</v>
      </c>
      <c r="F52" s="145">
        <v>1</v>
      </c>
      <c r="G52" s="146"/>
      <c r="H52" s="145">
        <v>49.2</v>
      </c>
      <c r="I52" s="145">
        <v>49.2</v>
      </c>
      <c r="J52" s="146"/>
      <c r="K52" s="140" t="s">
        <v>174</v>
      </c>
    </row>
    <row r="53" spans="1:11" ht="27.75" customHeight="1">
      <c r="A53" s="145">
        <v>23</v>
      </c>
      <c r="B53" s="145" t="s">
        <v>179</v>
      </c>
      <c r="C53" s="145" t="s">
        <v>185</v>
      </c>
      <c r="D53" s="145">
        <v>16</v>
      </c>
      <c r="E53" s="145">
        <v>2</v>
      </c>
      <c r="F53" s="145">
        <v>2</v>
      </c>
      <c r="G53" s="146"/>
      <c r="H53" s="145">
        <v>93.8</v>
      </c>
      <c r="I53" s="145">
        <v>93.8</v>
      </c>
      <c r="J53" s="146"/>
      <c r="K53" s="140" t="s">
        <v>174</v>
      </c>
    </row>
    <row r="54" spans="1:11" ht="27" customHeight="1">
      <c r="A54" s="145">
        <v>24</v>
      </c>
      <c r="B54" s="145" t="s">
        <v>179</v>
      </c>
      <c r="C54" s="145" t="s">
        <v>185</v>
      </c>
      <c r="D54" s="145">
        <v>18</v>
      </c>
      <c r="E54" s="145">
        <v>2</v>
      </c>
      <c r="F54" s="145">
        <v>2</v>
      </c>
      <c r="G54" s="146"/>
      <c r="H54" s="145">
        <v>94.6</v>
      </c>
      <c r="I54" s="145">
        <v>94.6</v>
      </c>
      <c r="J54" s="146"/>
      <c r="K54" s="140" t="s">
        <v>174</v>
      </c>
    </row>
    <row r="55" spans="1:11" ht="26.25" customHeight="1">
      <c r="A55" s="145">
        <v>25</v>
      </c>
      <c r="B55" s="145" t="s">
        <v>179</v>
      </c>
      <c r="C55" s="145" t="s">
        <v>183</v>
      </c>
      <c r="D55" s="145">
        <v>20</v>
      </c>
      <c r="E55" s="145">
        <v>1</v>
      </c>
      <c r="F55" s="145">
        <v>1</v>
      </c>
      <c r="G55" s="146"/>
      <c r="H55" s="145">
        <v>60.6</v>
      </c>
      <c r="I55" s="145" t="s">
        <v>191</v>
      </c>
      <c r="J55" s="146"/>
      <c r="K55" s="140" t="s">
        <v>192</v>
      </c>
    </row>
    <row r="56" spans="1:11" ht="27" customHeight="1">
      <c r="A56" s="145">
        <v>26</v>
      </c>
      <c r="B56" s="145" t="s">
        <v>179</v>
      </c>
      <c r="C56" s="145" t="s">
        <v>189</v>
      </c>
      <c r="D56" s="145">
        <v>4</v>
      </c>
      <c r="E56" s="145">
        <v>2</v>
      </c>
      <c r="F56" s="145">
        <v>2</v>
      </c>
      <c r="G56" s="146"/>
      <c r="H56" s="145">
        <v>89.8</v>
      </c>
      <c r="I56" s="145">
        <v>89.8</v>
      </c>
      <c r="J56" s="146"/>
      <c r="K56" s="140" t="s">
        <v>174</v>
      </c>
    </row>
    <row r="57" spans="1:11" ht="26.25" customHeight="1">
      <c r="A57" s="145">
        <v>27</v>
      </c>
      <c r="B57" s="145" t="s">
        <v>179</v>
      </c>
      <c r="C57" s="145" t="s">
        <v>189</v>
      </c>
      <c r="D57" s="145">
        <v>11</v>
      </c>
      <c r="E57" s="145">
        <v>2</v>
      </c>
      <c r="F57" s="145">
        <v>2</v>
      </c>
      <c r="G57" s="145"/>
      <c r="H57" s="145">
        <v>91.1</v>
      </c>
      <c r="I57" s="145">
        <v>91.1</v>
      </c>
      <c r="J57" s="145"/>
      <c r="K57" s="140" t="s">
        <v>174</v>
      </c>
    </row>
    <row r="58" spans="1:11" ht="28.5" customHeight="1">
      <c r="A58" s="145">
        <v>28</v>
      </c>
      <c r="B58" s="145" t="s">
        <v>179</v>
      </c>
      <c r="C58" s="145" t="s">
        <v>193</v>
      </c>
      <c r="D58" s="145">
        <v>6</v>
      </c>
      <c r="E58" s="145">
        <v>3</v>
      </c>
      <c r="F58" s="145">
        <v>3</v>
      </c>
      <c r="G58" s="145"/>
      <c r="H58" s="145">
        <v>111.6</v>
      </c>
      <c r="I58" s="145">
        <v>111.6</v>
      </c>
      <c r="J58" s="145"/>
      <c r="K58" s="140" t="s">
        <v>174</v>
      </c>
    </row>
    <row r="59" spans="1:11" ht="26.25" customHeight="1">
      <c r="A59" s="145">
        <v>29</v>
      </c>
      <c r="B59" s="145" t="s">
        <v>179</v>
      </c>
      <c r="C59" s="145" t="s">
        <v>193</v>
      </c>
      <c r="D59" s="145">
        <v>9</v>
      </c>
      <c r="E59" s="145">
        <v>2</v>
      </c>
      <c r="F59" s="145">
        <v>2</v>
      </c>
      <c r="G59" s="145"/>
      <c r="H59" s="145">
        <v>93.2</v>
      </c>
      <c r="I59" s="145">
        <v>93.2</v>
      </c>
      <c r="J59" s="145"/>
      <c r="K59" s="140" t="s">
        <v>174</v>
      </c>
    </row>
    <row r="60" spans="1:11" ht="25.5" customHeight="1">
      <c r="A60" s="145">
        <v>30</v>
      </c>
      <c r="B60" s="145" t="s">
        <v>179</v>
      </c>
      <c r="C60" s="145" t="s">
        <v>194</v>
      </c>
      <c r="D60" s="145">
        <v>1</v>
      </c>
      <c r="E60" s="145">
        <v>2</v>
      </c>
      <c r="F60" s="145">
        <v>2</v>
      </c>
      <c r="G60" s="145"/>
      <c r="H60" s="145">
        <v>119.1</v>
      </c>
      <c r="I60" s="145">
        <v>119.1</v>
      </c>
      <c r="J60" s="145"/>
      <c r="K60" s="140" t="s">
        <v>174</v>
      </c>
    </row>
    <row r="61" spans="1:11" ht="27" customHeight="1">
      <c r="A61" s="145">
        <v>31</v>
      </c>
      <c r="B61" s="145" t="s">
        <v>179</v>
      </c>
      <c r="C61" s="145" t="s">
        <v>181</v>
      </c>
      <c r="D61" s="145">
        <v>1</v>
      </c>
      <c r="E61" s="145">
        <v>2</v>
      </c>
      <c r="F61" s="145">
        <v>2</v>
      </c>
      <c r="G61" s="145"/>
      <c r="H61" s="145">
        <v>94.8</v>
      </c>
      <c r="I61" s="145">
        <v>94.8</v>
      </c>
      <c r="J61" s="145"/>
      <c r="K61" s="140" t="s">
        <v>174</v>
      </c>
    </row>
    <row r="62" spans="1:11" ht="28.5" customHeight="1">
      <c r="A62" s="145">
        <v>32</v>
      </c>
      <c r="B62" s="145" t="s">
        <v>179</v>
      </c>
      <c r="C62" s="145" t="s">
        <v>184</v>
      </c>
      <c r="D62" s="145">
        <v>2</v>
      </c>
      <c r="E62" s="145">
        <v>3</v>
      </c>
      <c r="F62" s="145">
        <v>3</v>
      </c>
      <c r="G62" s="145"/>
      <c r="H62" s="145">
        <v>111.4</v>
      </c>
      <c r="I62" s="145">
        <v>111.4</v>
      </c>
      <c r="J62" s="145"/>
      <c r="K62" s="140" t="s">
        <v>174</v>
      </c>
    </row>
    <row r="63" spans="1:11" ht="25.5" customHeight="1">
      <c r="A63" s="145">
        <v>33</v>
      </c>
      <c r="B63" s="145" t="s">
        <v>179</v>
      </c>
      <c r="C63" s="145" t="s">
        <v>180</v>
      </c>
      <c r="D63" s="145">
        <v>19</v>
      </c>
      <c r="E63" s="145">
        <v>2</v>
      </c>
      <c r="F63" s="145">
        <v>2</v>
      </c>
      <c r="G63" s="145"/>
      <c r="H63" s="145">
        <v>93.7</v>
      </c>
      <c r="I63" s="145">
        <v>93.7</v>
      </c>
      <c r="J63" s="145"/>
      <c r="K63" s="140" t="s">
        <v>174</v>
      </c>
    </row>
    <row r="64" spans="1:11" ht="24.75" customHeight="1">
      <c r="A64" s="145">
        <v>34</v>
      </c>
      <c r="B64" s="145" t="s">
        <v>179</v>
      </c>
      <c r="C64" s="145" t="s">
        <v>184</v>
      </c>
      <c r="D64" s="145">
        <v>3</v>
      </c>
      <c r="E64" s="145">
        <v>3</v>
      </c>
      <c r="F64" s="145">
        <v>3</v>
      </c>
      <c r="G64" s="145"/>
      <c r="H64" s="145">
        <v>108.5</v>
      </c>
      <c r="I64" s="145">
        <v>108.5</v>
      </c>
      <c r="J64" s="145"/>
      <c r="K64" s="140" t="s">
        <v>174</v>
      </c>
    </row>
    <row r="65" spans="1:11" ht="27" customHeight="1">
      <c r="A65" s="145">
        <v>35</v>
      </c>
      <c r="B65" s="145" t="s">
        <v>179</v>
      </c>
      <c r="C65" s="145" t="s">
        <v>184</v>
      </c>
      <c r="D65" s="145">
        <v>4</v>
      </c>
      <c r="E65" s="145">
        <v>2</v>
      </c>
      <c r="F65" s="145">
        <v>2</v>
      </c>
      <c r="G65" s="145"/>
      <c r="H65" s="145">
        <v>113.8</v>
      </c>
      <c r="I65" s="145">
        <v>113.8</v>
      </c>
      <c r="J65" s="145"/>
      <c r="K65" s="140" t="s">
        <v>174</v>
      </c>
    </row>
    <row r="66" spans="1:11" ht="27.75" customHeight="1">
      <c r="A66" s="145">
        <v>36</v>
      </c>
      <c r="B66" s="145" t="s">
        <v>179</v>
      </c>
      <c r="C66" s="145" t="s">
        <v>184</v>
      </c>
      <c r="D66" s="145">
        <v>5</v>
      </c>
      <c r="E66" s="145">
        <v>3</v>
      </c>
      <c r="F66" s="145">
        <v>2</v>
      </c>
      <c r="G66" s="146"/>
      <c r="H66" s="145">
        <v>111.3</v>
      </c>
      <c r="I66" s="145">
        <v>29.4</v>
      </c>
      <c r="J66" s="146"/>
      <c r="K66" s="140" t="s">
        <v>174</v>
      </c>
    </row>
    <row r="67" spans="1:11" ht="27" customHeight="1">
      <c r="A67" s="145">
        <v>37</v>
      </c>
      <c r="B67" s="145" t="s">
        <v>179</v>
      </c>
      <c r="C67" s="145" t="s">
        <v>184</v>
      </c>
      <c r="D67" s="145">
        <v>6</v>
      </c>
      <c r="E67" s="145">
        <v>2</v>
      </c>
      <c r="F67" s="145">
        <v>2</v>
      </c>
      <c r="G67" s="145"/>
      <c r="H67" s="145">
        <v>111.8</v>
      </c>
      <c r="I67" s="145">
        <v>111.8</v>
      </c>
      <c r="J67" s="145"/>
      <c r="K67" s="140" t="s">
        <v>174</v>
      </c>
    </row>
    <row r="68" spans="1:11" ht="26.25" customHeight="1">
      <c r="A68" s="145">
        <v>38</v>
      </c>
      <c r="B68" s="145" t="s">
        <v>179</v>
      </c>
      <c r="C68" s="145" t="s">
        <v>180</v>
      </c>
      <c r="D68" s="145">
        <v>1</v>
      </c>
      <c r="E68" s="145">
        <v>2</v>
      </c>
      <c r="F68" s="145">
        <v>2</v>
      </c>
      <c r="G68" s="145"/>
      <c r="H68" s="145">
        <v>83.6</v>
      </c>
      <c r="I68" s="145">
        <v>83.6</v>
      </c>
      <c r="J68" s="145"/>
      <c r="K68" s="140" t="s">
        <v>174</v>
      </c>
    </row>
    <row r="69" spans="1:11" ht="28.5" customHeight="1">
      <c r="A69" s="145">
        <v>39</v>
      </c>
      <c r="B69" s="145" t="s">
        <v>179</v>
      </c>
      <c r="C69" s="145" t="s">
        <v>180</v>
      </c>
      <c r="D69" s="145">
        <v>12</v>
      </c>
      <c r="E69" s="145">
        <v>2</v>
      </c>
      <c r="F69" s="145">
        <v>2</v>
      </c>
      <c r="G69" s="145"/>
      <c r="H69" s="145">
        <v>74.6</v>
      </c>
      <c r="I69" s="145">
        <v>74.6</v>
      </c>
      <c r="J69" s="145"/>
      <c r="K69" s="140" t="s">
        <v>174</v>
      </c>
    </row>
    <row r="70" spans="1:11" ht="26.25" customHeight="1">
      <c r="A70" s="145">
        <v>40</v>
      </c>
      <c r="B70" s="145" t="s">
        <v>179</v>
      </c>
      <c r="C70" s="145" t="s">
        <v>180</v>
      </c>
      <c r="D70" s="145">
        <v>15</v>
      </c>
      <c r="E70" s="145">
        <v>2</v>
      </c>
      <c r="F70" s="145">
        <v>2</v>
      </c>
      <c r="G70" s="146"/>
      <c r="H70" s="145">
        <v>106.8</v>
      </c>
      <c r="I70" s="145">
        <v>53.1</v>
      </c>
      <c r="J70" s="146"/>
      <c r="K70" s="140" t="s">
        <v>174</v>
      </c>
    </row>
    <row r="71" spans="1:11" ht="27.75" customHeight="1">
      <c r="A71" s="145">
        <v>41</v>
      </c>
      <c r="B71" s="145" t="s">
        <v>179</v>
      </c>
      <c r="C71" s="145" t="s">
        <v>193</v>
      </c>
      <c r="D71" s="145">
        <v>3</v>
      </c>
      <c r="E71" s="145">
        <v>2</v>
      </c>
      <c r="F71" s="145">
        <v>2</v>
      </c>
      <c r="G71" s="145"/>
      <c r="H71" s="145">
        <v>93</v>
      </c>
      <c r="I71" s="145">
        <v>93</v>
      </c>
      <c r="J71" s="145"/>
      <c r="K71" s="140" t="s">
        <v>174</v>
      </c>
    </row>
    <row r="72" spans="1:11" ht="27.75" customHeight="1">
      <c r="A72" s="145">
        <v>42</v>
      </c>
      <c r="B72" s="145" t="s">
        <v>179</v>
      </c>
      <c r="C72" s="145" t="s">
        <v>185</v>
      </c>
      <c r="D72" s="145">
        <v>14</v>
      </c>
      <c r="E72" s="145">
        <v>2</v>
      </c>
      <c r="F72" s="145">
        <v>2</v>
      </c>
      <c r="G72" s="145"/>
      <c r="H72" s="145">
        <v>94.2</v>
      </c>
      <c r="I72" s="145">
        <v>94.2</v>
      </c>
      <c r="J72" s="145"/>
      <c r="K72" s="140" t="s">
        <v>174</v>
      </c>
    </row>
    <row r="73" spans="1:11" ht="38.25">
      <c r="A73" s="145">
        <v>43</v>
      </c>
      <c r="B73" s="145" t="s">
        <v>179</v>
      </c>
      <c r="C73" s="145" t="s">
        <v>180</v>
      </c>
      <c r="D73" s="145">
        <v>3</v>
      </c>
      <c r="E73" s="145">
        <v>2</v>
      </c>
      <c r="F73" s="145">
        <v>2</v>
      </c>
      <c r="G73" s="145"/>
      <c r="H73" s="145">
        <v>160.2</v>
      </c>
      <c r="I73" s="145">
        <v>160.2</v>
      </c>
      <c r="J73" s="145"/>
      <c r="K73" s="140" t="s">
        <v>195</v>
      </c>
    </row>
    <row r="74" spans="1:11" ht="38.25">
      <c r="A74" s="145">
        <v>44</v>
      </c>
      <c r="B74" s="145" t="s">
        <v>179</v>
      </c>
      <c r="C74" s="145" t="s">
        <v>185</v>
      </c>
      <c r="D74" s="145">
        <v>17</v>
      </c>
      <c r="E74" s="145">
        <v>2</v>
      </c>
      <c r="F74" s="145">
        <v>2</v>
      </c>
      <c r="G74" s="145"/>
      <c r="H74" s="145">
        <v>135.8</v>
      </c>
      <c r="I74" s="145">
        <v>135.8</v>
      </c>
      <c r="J74" s="145"/>
      <c r="K74" s="140" t="s">
        <v>195</v>
      </c>
    </row>
    <row r="75" spans="1:11" ht="38.25">
      <c r="A75" s="145">
        <v>45</v>
      </c>
      <c r="B75" s="145" t="s">
        <v>179</v>
      </c>
      <c r="C75" s="145" t="s">
        <v>196</v>
      </c>
      <c r="D75" s="145">
        <v>3</v>
      </c>
      <c r="E75" s="145">
        <v>2</v>
      </c>
      <c r="F75" s="145">
        <v>2</v>
      </c>
      <c r="G75" s="145"/>
      <c r="H75" s="145">
        <v>92.7</v>
      </c>
      <c r="I75" s="145">
        <v>92.7</v>
      </c>
      <c r="J75" s="145"/>
      <c r="K75" s="140" t="s">
        <v>197</v>
      </c>
    </row>
    <row r="76" spans="1:11" ht="38.25">
      <c r="A76" s="145">
        <v>46</v>
      </c>
      <c r="B76" s="145" t="s">
        <v>179</v>
      </c>
      <c r="C76" s="145" t="s">
        <v>183</v>
      </c>
      <c r="D76" s="145">
        <v>19</v>
      </c>
      <c r="E76" s="145">
        <v>1</v>
      </c>
      <c r="F76" s="145">
        <v>1</v>
      </c>
      <c r="G76" s="145"/>
      <c r="H76" s="145">
        <v>51.2</v>
      </c>
      <c r="I76" s="145">
        <v>51.2</v>
      </c>
      <c r="J76" s="145"/>
      <c r="K76" s="140" t="s">
        <v>195</v>
      </c>
    </row>
    <row r="77" spans="1:11" ht="38.25">
      <c r="A77" s="145">
        <v>47</v>
      </c>
      <c r="B77" s="145" t="s">
        <v>179</v>
      </c>
      <c r="C77" s="145" t="s">
        <v>196</v>
      </c>
      <c r="D77" s="145">
        <v>11</v>
      </c>
      <c r="E77" s="145">
        <v>2</v>
      </c>
      <c r="F77" s="145">
        <v>2</v>
      </c>
      <c r="G77" s="145"/>
      <c r="H77" s="145">
        <v>64.4</v>
      </c>
      <c r="I77" s="145">
        <v>64.4</v>
      </c>
      <c r="J77" s="145"/>
      <c r="K77" s="140" t="s">
        <v>198</v>
      </c>
    </row>
    <row r="78" spans="1:11" ht="38.25">
      <c r="A78" s="145">
        <v>48</v>
      </c>
      <c r="B78" s="145" t="s">
        <v>179</v>
      </c>
      <c r="C78" s="145" t="s">
        <v>186</v>
      </c>
      <c r="D78" s="145">
        <v>2</v>
      </c>
      <c r="E78" s="145">
        <v>2</v>
      </c>
      <c r="F78" s="145">
        <v>2</v>
      </c>
      <c r="G78" s="145"/>
      <c r="H78" s="145">
        <v>155.5</v>
      </c>
      <c r="I78" s="145">
        <v>155.5</v>
      </c>
      <c r="J78" s="145"/>
      <c r="K78" s="140" t="s">
        <v>199</v>
      </c>
    </row>
    <row r="79" spans="1:11" ht="38.25">
      <c r="A79" s="145">
        <v>49</v>
      </c>
      <c r="B79" s="145" t="s">
        <v>179</v>
      </c>
      <c r="C79" s="145" t="s">
        <v>190</v>
      </c>
      <c r="D79" s="145">
        <v>2</v>
      </c>
      <c r="E79" s="145">
        <v>3</v>
      </c>
      <c r="F79" s="145">
        <v>3</v>
      </c>
      <c r="G79" s="145"/>
      <c r="H79" s="145">
        <v>83.3</v>
      </c>
      <c r="I79" s="145">
        <v>83.3</v>
      </c>
      <c r="J79" s="145"/>
      <c r="K79" s="140" t="s">
        <v>199</v>
      </c>
    </row>
    <row r="80" spans="1:11" ht="38.25">
      <c r="A80" s="145">
        <v>50</v>
      </c>
      <c r="B80" s="145" t="s">
        <v>179</v>
      </c>
      <c r="C80" s="145" t="s">
        <v>190</v>
      </c>
      <c r="D80" s="145">
        <v>7</v>
      </c>
      <c r="E80" s="145">
        <v>3</v>
      </c>
      <c r="F80" s="145">
        <v>3</v>
      </c>
      <c r="G80" s="145"/>
      <c r="H80" s="145">
        <v>110.7</v>
      </c>
      <c r="I80" s="145">
        <v>110.7</v>
      </c>
      <c r="J80" s="145"/>
      <c r="K80" s="140" t="s">
        <v>199</v>
      </c>
    </row>
    <row r="81" spans="1:11" ht="38.25">
      <c r="A81" s="145">
        <v>51</v>
      </c>
      <c r="B81" s="145" t="s">
        <v>179</v>
      </c>
      <c r="C81" s="145" t="s">
        <v>190</v>
      </c>
      <c r="D81" s="145">
        <v>12</v>
      </c>
      <c r="E81" s="145">
        <v>3</v>
      </c>
      <c r="F81" s="145">
        <v>3</v>
      </c>
      <c r="G81" s="145"/>
      <c r="H81" s="145">
        <v>115.5</v>
      </c>
      <c r="I81" s="145">
        <v>115.5</v>
      </c>
      <c r="J81" s="145"/>
      <c r="K81" s="140" t="s">
        <v>199</v>
      </c>
    </row>
    <row r="82" spans="1:11" ht="38.25">
      <c r="A82" s="145">
        <v>52</v>
      </c>
      <c r="B82" s="145" t="s">
        <v>179</v>
      </c>
      <c r="C82" s="145" t="s">
        <v>190</v>
      </c>
      <c r="D82" s="145">
        <v>13</v>
      </c>
      <c r="E82" s="145">
        <v>2</v>
      </c>
      <c r="F82" s="145">
        <v>2</v>
      </c>
      <c r="G82" s="145"/>
      <c r="H82" s="145">
        <v>108.7</v>
      </c>
      <c r="I82" s="145">
        <v>108.7</v>
      </c>
      <c r="J82" s="145"/>
      <c r="K82" s="140" t="s">
        <v>178</v>
      </c>
    </row>
    <row r="83" spans="1:11" ht="38.25">
      <c r="A83" s="145">
        <v>53</v>
      </c>
      <c r="B83" s="145" t="s">
        <v>179</v>
      </c>
      <c r="C83" s="145" t="s">
        <v>183</v>
      </c>
      <c r="D83" s="145">
        <v>53</v>
      </c>
      <c r="E83" s="145">
        <v>2</v>
      </c>
      <c r="F83" s="145">
        <v>2</v>
      </c>
      <c r="G83" s="145"/>
      <c r="H83" s="145">
        <v>95.7</v>
      </c>
      <c r="I83" s="145">
        <v>95.7</v>
      </c>
      <c r="J83" s="145"/>
      <c r="K83" s="140" t="s">
        <v>178</v>
      </c>
    </row>
    <row r="84" spans="1:11" ht="38.25">
      <c r="A84" s="145">
        <v>54</v>
      </c>
      <c r="B84" s="145" t="s">
        <v>179</v>
      </c>
      <c r="C84" s="145" t="s">
        <v>180</v>
      </c>
      <c r="D84" s="145">
        <v>28</v>
      </c>
      <c r="E84" s="145">
        <v>4</v>
      </c>
      <c r="F84" s="145">
        <v>4</v>
      </c>
      <c r="G84" s="145"/>
      <c r="H84" s="145">
        <v>155.7</v>
      </c>
      <c r="I84" s="145">
        <v>155.7</v>
      </c>
      <c r="J84" s="145"/>
      <c r="K84" s="140" t="s">
        <v>200</v>
      </c>
    </row>
    <row r="85" spans="1:11" ht="38.25">
      <c r="A85" s="145">
        <v>55</v>
      </c>
      <c r="B85" s="145" t="s">
        <v>179</v>
      </c>
      <c r="C85" s="145" t="s">
        <v>193</v>
      </c>
      <c r="D85" s="145">
        <v>8</v>
      </c>
      <c r="E85" s="145">
        <v>4</v>
      </c>
      <c r="F85" s="145">
        <v>4</v>
      </c>
      <c r="G85" s="145"/>
      <c r="H85" s="145">
        <v>112.3</v>
      </c>
      <c r="I85" s="145">
        <v>112.3</v>
      </c>
      <c r="J85" s="145"/>
      <c r="K85" s="140" t="s">
        <v>178</v>
      </c>
    </row>
    <row r="86" spans="1:11" ht="38.25">
      <c r="A86" s="145">
        <v>56</v>
      </c>
      <c r="B86" s="145" t="s">
        <v>179</v>
      </c>
      <c r="C86" s="145" t="s">
        <v>193</v>
      </c>
      <c r="D86" s="145">
        <v>10</v>
      </c>
      <c r="E86" s="145">
        <v>2</v>
      </c>
      <c r="F86" s="145">
        <v>2</v>
      </c>
      <c r="G86" s="145"/>
      <c r="H86" s="145">
        <v>108.8</v>
      </c>
      <c r="I86" s="145">
        <v>108.8</v>
      </c>
      <c r="J86" s="145"/>
      <c r="K86" s="140" t="s">
        <v>199</v>
      </c>
    </row>
    <row r="87" spans="1:11" ht="38.25">
      <c r="A87" s="145">
        <v>57</v>
      </c>
      <c r="B87" s="145" t="s">
        <v>179</v>
      </c>
      <c r="C87" s="145" t="s">
        <v>185</v>
      </c>
      <c r="D87" s="145">
        <v>2</v>
      </c>
      <c r="E87" s="145">
        <v>3</v>
      </c>
      <c r="F87" s="145">
        <v>3</v>
      </c>
      <c r="G87" s="145"/>
      <c r="H87" s="145">
        <v>175.1</v>
      </c>
      <c r="I87" s="145">
        <v>175.1</v>
      </c>
      <c r="J87" s="145"/>
      <c r="K87" s="140" t="s">
        <v>178</v>
      </c>
    </row>
    <row r="88" spans="1:11" s="155" customFormat="1" ht="25.5" customHeight="1">
      <c r="A88" s="153"/>
      <c r="B88" s="153"/>
      <c r="C88" s="153" t="s">
        <v>634</v>
      </c>
      <c r="D88" s="153"/>
      <c r="E88" s="153">
        <f aca="true" t="shared" si="1" ref="E88:J88">SUM(E31:E87)</f>
        <v>120</v>
      </c>
      <c r="F88" s="153">
        <f t="shared" si="1"/>
        <v>119</v>
      </c>
      <c r="G88" s="153">
        <f t="shared" si="1"/>
        <v>0</v>
      </c>
      <c r="H88" s="153">
        <f t="shared" si="1"/>
        <v>5497.4</v>
      </c>
      <c r="I88" s="153">
        <f t="shared" si="1"/>
        <v>5256.099999999999</v>
      </c>
      <c r="J88" s="153">
        <f t="shared" si="1"/>
        <v>0</v>
      </c>
      <c r="K88" s="153"/>
    </row>
    <row r="89" spans="1:13" s="155" customFormat="1" ht="33" customHeight="1">
      <c r="A89" s="156"/>
      <c r="B89" s="415" t="s">
        <v>635</v>
      </c>
      <c r="C89" s="416"/>
      <c r="D89" s="156"/>
      <c r="E89" s="156">
        <f aca="true" t="shared" si="2" ref="E89:J89">E88+E30</f>
        <v>163</v>
      </c>
      <c r="F89" s="156">
        <f t="shared" si="2"/>
        <v>162</v>
      </c>
      <c r="G89" s="156">
        <f t="shared" si="2"/>
        <v>0</v>
      </c>
      <c r="H89" s="156">
        <f t="shared" si="2"/>
        <v>7187.16</v>
      </c>
      <c r="I89" s="156">
        <f t="shared" si="2"/>
        <v>6945.86</v>
      </c>
      <c r="J89" s="156">
        <f t="shared" si="2"/>
        <v>0</v>
      </c>
      <c r="K89" s="156"/>
      <c r="L89" s="157"/>
      <c r="M89" s="157"/>
    </row>
    <row r="90" spans="1:11" ht="15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</row>
  </sheetData>
  <sheetProtection/>
  <mergeCells count="14">
    <mergeCell ref="A6:K6"/>
    <mergeCell ref="A7:K7"/>
    <mergeCell ref="A8:K8"/>
    <mergeCell ref="A10:A11"/>
    <mergeCell ref="B10:D10"/>
    <mergeCell ref="E10:G10"/>
    <mergeCell ref="H10:J10"/>
    <mergeCell ref="K10:K11"/>
    <mergeCell ref="B89:C89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4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23.00390625" style="1" customWidth="1"/>
    <col min="4" max="12" width="9.140625" style="1" customWidth="1"/>
    <col min="13" max="13" width="12.8515625" style="1" customWidth="1"/>
    <col min="14" max="16384" width="9.140625" style="1" customWidth="1"/>
  </cols>
  <sheetData>
    <row r="1" spans="11:13" ht="3" customHeight="1">
      <c r="K1" s="148"/>
      <c r="L1" s="148"/>
      <c r="M1" s="148"/>
    </row>
    <row r="2" spans="10:13" ht="12.75" customHeight="1">
      <c r="J2" s="424" t="s">
        <v>629</v>
      </c>
      <c r="K2" s="424"/>
      <c r="L2" s="424"/>
      <c r="M2" s="424"/>
    </row>
    <row r="3" spans="9:13" ht="15.75">
      <c r="I3" s="149"/>
      <c r="J3" s="424"/>
      <c r="K3" s="424"/>
      <c r="L3" s="424"/>
      <c r="M3" s="424"/>
    </row>
    <row r="4" spans="9:13" ht="15.75">
      <c r="I4" s="149"/>
      <c r="J4" s="424"/>
      <c r="K4" s="424"/>
      <c r="L4" s="424"/>
      <c r="M4" s="424"/>
    </row>
    <row r="5" spans="10:13" ht="3.75" customHeight="1">
      <c r="J5" s="424"/>
      <c r="K5" s="424"/>
      <c r="L5" s="424"/>
      <c r="M5" s="424"/>
    </row>
    <row r="6" spans="1:14" ht="15.75">
      <c r="A6" s="425" t="s">
        <v>107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147"/>
    </row>
    <row r="7" spans="1:14" ht="15.75">
      <c r="A7" s="425" t="s">
        <v>630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150"/>
    </row>
    <row r="8" spans="1:14" ht="15.75">
      <c r="A8" s="425" t="s">
        <v>201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147"/>
    </row>
    <row r="9" spans="1:14" ht="15.75">
      <c r="A9" s="426" t="s">
        <v>631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150"/>
    </row>
    <row r="11" spans="1:13" ht="71.25" customHeight="1">
      <c r="A11" s="427" t="s">
        <v>202</v>
      </c>
      <c r="B11" s="429" t="s">
        <v>0</v>
      </c>
      <c r="C11" s="430"/>
      <c r="D11" s="431"/>
      <c r="E11" s="429" t="s">
        <v>8</v>
      </c>
      <c r="F11" s="430"/>
      <c r="G11" s="431"/>
      <c r="H11" s="429" t="s">
        <v>1</v>
      </c>
      <c r="I11" s="430"/>
      <c r="J11" s="431"/>
      <c r="K11" s="429" t="s">
        <v>9</v>
      </c>
      <c r="L11" s="430"/>
      <c r="M11" s="431"/>
    </row>
    <row r="12" spans="1:13" ht="51" customHeight="1">
      <c r="A12" s="428"/>
      <c r="B12" s="151" t="s">
        <v>5</v>
      </c>
      <c r="C12" s="151" t="s">
        <v>4</v>
      </c>
      <c r="D12" s="151" t="s">
        <v>3</v>
      </c>
      <c r="E12" s="80" t="s">
        <v>10</v>
      </c>
      <c r="F12" s="80" t="s">
        <v>12</v>
      </c>
      <c r="G12" s="80" t="s">
        <v>11</v>
      </c>
      <c r="H12" s="80" t="s">
        <v>10</v>
      </c>
      <c r="I12" s="80" t="s">
        <v>12</v>
      </c>
      <c r="J12" s="80" t="s">
        <v>11</v>
      </c>
      <c r="K12" s="80" t="s">
        <v>10</v>
      </c>
      <c r="L12" s="80" t="s">
        <v>12</v>
      </c>
      <c r="M12" s="80" t="s">
        <v>11</v>
      </c>
    </row>
    <row r="13" spans="1:14" ht="26.25" customHeight="1">
      <c r="A13" s="34">
        <v>1</v>
      </c>
      <c r="B13" s="34" t="s">
        <v>632</v>
      </c>
      <c r="C13" s="33" t="s">
        <v>28</v>
      </c>
      <c r="D13" s="34">
        <v>28</v>
      </c>
      <c r="E13" s="30">
        <v>1</v>
      </c>
      <c r="F13" s="30">
        <v>1</v>
      </c>
      <c r="G13" s="30"/>
      <c r="H13" s="30">
        <v>67</v>
      </c>
      <c r="I13" s="30">
        <v>67</v>
      </c>
      <c r="J13" s="30"/>
      <c r="K13" s="30">
        <v>1</v>
      </c>
      <c r="L13" s="30">
        <v>1</v>
      </c>
      <c r="M13" s="30"/>
      <c r="N13" s="124"/>
    </row>
    <row r="14" spans="1:13" ht="26.25" customHeight="1">
      <c r="A14" s="34">
        <v>2</v>
      </c>
      <c r="B14" s="34" t="s">
        <v>632</v>
      </c>
      <c r="C14" s="39" t="s">
        <v>130</v>
      </c>
      <c r="D14" s="40">
        <v>16</v>
      </c>
      <c r="E14" s="62">
        <v>2</v>
      </c>
      <c r="F14" s="62">
        <v>2</v>
      </c>
      <c r="G14" s="62"/>
      <c r="H14" s="62">
        <v>95.8</v>
      </c>
      <c r="I14" s="62">
        <v>95.8</v>
      </c>
      <c r="J14" s="62"/>
      <c r="K14" s="62"/>
      <c r="L14" s="62"/>
      <c r="M14" s="62"/>
    </row>
    <row r="15" spans="1:14" ht="26.25" customHeight="1">
      <c r="A15" s="34">
        <v>3</v>
      </c>
      <c r="B15" s="34" t="s">
        <v>632</v>
      </c>
      <c r="C15" s="33" t="s">
        <v>28</v>
      </c>
      <c r="D15" s="34">
        <v>36</v>
      </c>
      <c r="E15" s="30">
        <v>1</v>
      </c>
      <c r="F15" s="30">
        <v>1</v>
      </c>
      <c r="G15" s="30"/>
      <c r="H15" s="30">
        <v>27.4</v>
      </c>
      <c r="I15" s="30">
        <v>27.4</v>
      </c>
      <c r="J15" s="30"/>
      <c r="K15" s="30">
        <v>1</v>
      </c>
      <c r="L15" s="30">
        <v>1</v>
      </c>
      <c r="M15" s="30"/>
      <c r="N15" s="124"/>
    </row>
    <row r="16" spans="1:14" ht="26.25" customHeight="1">
      <c r="A16" s="34">
        <v>4</v>
      </c>
      <c r="B16" s="34" t="s">
        <v>632</v>
      </c>
      <c r="C16" s="33" t="s">
        <v>28</v>
      </c>
      <c r="D16" s="34">
        <v>26</v>
      </c>
      <c r="E16" s="30">
        <v>2</v>
      </c>
      <c r="F16" s="30">
        <v>2</v>
      </c>
      <c r="G16" s="30"/>
      <c r="H16" s="30">
        <v>80.1</v>
      </c>
      <c r="I16" s="30">
        <v>80.1</v>
      </c>
      <c r="J16" s="30"/>
      <c r="K16" s="30">
        <v>2</v>
      </c>
      <c r="L16" s="30">
        <v>2</v>
      </c>
      <c r="M16" s="30"/>
      <c r="N16" s="124"/>
    </row>
    <row r="17" spans="1:13" ht="26.25" customHeight="1">
      <c r="A17" s="34">
        <v>5</v>
      </c>
      <c r="B17" s="34" t="s">
        <v>632</v>
      </c>
      <c r="C17" s="33" t="s">
        <v>130</v>
      </c>
      <c r="D17" s="34">
        <v>6</v>
      </c>
      <c r="E17" s="30">
        <v>2</v>
      </c>
      <c r="F17" s="30">
        <v>2</v>
      </c>
      <c r="G17" s="30"/>
      <c r="H17" s="30">
        <v>59.5</v>
      </c>
      <c r="I17" s="30">
        <v>59.5</v>
      </c>
      <c r="J17" s="30"/>
      <c r="K17" s="30">
        <v>2</v>
      </c>
      <c r="L17" s="30">
        <v>2</v>
      </c>
      <c r="M17" s="30"/>
    </row>
    <row r="18" spans="1:14" ht="26.25" customHeight="1">
      <c r="A18" s="34">
        <v>6</v>
      </c>
      <c r="B18" s="34" t="s">
        <v>632</v>
      </c>
      <c r="C18" s="33" t="s">
        <v>13</v>
      </c>
      <c r="D18" s="34">
        <v>1</v>
      </c>
      <c r="E18" s="30">
        <v>1</v>
      </c>
      <c r="F18" s="30">
        <v>1</v>
      </c>
      <c r="G18" s="30"/>
      <c r="H18" s="30">
        <v>30.7</v>
      </c>
      <c r="I18" s="30">
        <v>30.7</v>
      </c>
      <c r="J18" s="30"/>
      <c r="K18" s="30">
        <v>2</v>
      </c>
      <c r="L18" s="30">
        <v>2</v>
      </c>
      <c r="M18" s="30"/>
      <c r="N18" s="124"/>
    </row>
    <row r="19" spans="1:13" ht="26.25" customHeight="1">
      <c r="A19" s="34">
        <v>7</v>
      </c>
      <c r="B19" s="34" t="s">
        <v>632</v>
      </c>
      <c r="C19" s="33" t="s">
        <v>13</v>
      </c>
      <c r="D19" s="34">
        <v>6</v>
      </c>
      <c r="E19" s="30">
        <v>1</v>
      </c>
      <c r="F19" s="30">
        <v>1</v>
      </c>
      <c r="G19" s="30"/>
      <c r="H19" s="30">
        <v>74.8</v>
      </c>
      <c r="I19" s="30">
        <v>74.8</v>
      </c>
      <c r="J19" s="30"/>
      <c r="K19" s="30">
        <v>5</v>
      </c>
      <c r="L19" s="30">
        <v>5</v>
      </c>
      <c r="M19" s="30"/>
    </row>
    <row r="20" spans="1:14" ht="26.25" customHeight="1">
      <c r="A20" s="34">
        <v>8</v>
      </c>
      <c r="B20" s="34" t="s">
        <v>632</v>
      </c>
      <c r="C20" s="33" t="s">
        <v>13</v>
      </c>
      <c r="D20" s="34">
        <v>11</v>
      </c>
      <c r="E20" s="30">
        <v>2</v>
      </c>
      <c r="F20" s="30">
        <v>2</v>
      </c>
      <c r="G20" s="30"/>
      <c r="H20" s="30">
        <v>104.8</v>
      </c>
      <c r="I20" s="30">
        <v>104.8</v>
      </c>
      <c r="J20" s="30"/>
      <c r="K20" s="30">
        <v>6</v>
      </c>
      <c r="L20" s="30">
        <v>6</v>
      </c>
      <c r="M20" s="30"/>
      <c r="N20" s="124"/>
    </row>
    <row r="21" spans="1:13" ht="26.25" customHeight="1">
      <c r="A21" s="34">
        <v>9</v>
      </c>
      <c r="B21" s="34" t="s">
        <v>632</v>
      </c>
      <c r="C21" s="33" t="s">
        <v>28</v>
      </c>
      <c r="D21" s="34">
        <v>37</v>
      </c>
      <c r="E21" s="30">
        <v>2</v>
      </c>
      <c r="F21" s="30">
        <v>1</v>
      </c>
      <c r="G21" s="30">
        <v>1</v>
      </c>
      <c r="H21" s="30">
        <v>106.8</v>
      </c>
      <c r="I21" s="30">
        <v>52.4</v>
      </c>
      <c r="J21" s="30">
        <v>54.4</v>
      </c>
      <c r="K21" s="30">
        <v>3</v>
      </c>
      <c r="L21" s="30">
        <v>2</v>
      </c>
      <c r="M21" s="30">
        <v>1</v>
      </c>
    </row>
    <row r="22" spans="1:13" ht="26.25" customHeight="1">
      <c r="A22" s="34">
        <v>10</v>
      </c>
      <c r="B22" s="34" t="s">
        <v>632</v>
      </c>
      <c r="C22" s="33" t="s">
        <v>28</v>
      </c>
      <c r="D22" s="34">
        <v>45</v>
      </c>
      <c r="E22" s="30">
        <v>2</v>
      </c>
      <c r="F22" s="30">
        <v>2</v>
      </c>
      <c r="G22" s="30"/>
      <c r="H22" s="30">
        <v>110.2</v>
      </c>
      <c r="I22" s="30">
        <v>110.2</v>
      </c>
      <c r="J22" s="30"/>
      <c r="K22" s="30">
        <v>5</v>
      </c>
      <c r="L22" s="30">
        <v>5</v>
      </c>
      <c r="M22" s="30"/>
    </row>
    <row r="23" spans="1:14" ht="26.25" customHeight="1">
      <c r="A23" s="34">
        <v>11</v>
      </c>
      <c r="B23" s="34" t="s">
        <v>632</v>
      </c>
      <c r="C23" s="33" t="s">
        <v>28</v>
      </c>
      <c r="D23" s="34">
        <v>43</v>
      </c>
      <c r="E23" s="30">
        <v>2</v>
      </c>
      <c r="F23" s="30">
        <v>2</v>
      </c>
      <c r="G23" s="30"/>
      <c r="H23" s="30">
        <v>89</v>
      </c>
      <c r="I23" s="30">
        <v>89</v>
      </c>
      <c r="J23" s="30"/>
      <c r="K23" s="30">
        <v>1</v>
      </c>
      <c r="L23" s="30">
        <v>1</v>
      </c>
      <c r="M23" s="30"/>
      <c r="N23" s="124"/>
    </row>
    <row r="24" spans="1:13" ht="26.25" customHeight="1">
      <c r="A24" s="34">
        <v>13</v>
      </c>
      <c r="B24" s="34" t="s">
        <v>632</v>
      </c>
      <c r="C24" s="33" t="s">
        <v>130</v>
      </c>
      <c r="D24" s="34">
        <v>14</v>
      </c>
      <c r="E24" s="30">
        <v>1</v>
      </c>
      <c r="F24" s="30">
        <v>1</v>
      </c>
      <c r="G24" s="30"/>
      <c r="H24" s="30">
        <v>46.4</v>
      </c>
      <c r="I24" s="30">
        <v>46.4</v>
      </c>
      <c r="J24" s="30"/>
      <c r="K24" s="30">
        <v>1</v>
      </c>
      <c r="L24" s="30">
        <v>1</v>
      </c>
      <c r="M24" s="30"/>
    </row>
    <row r="25" spans="1:14" ht="26.25" customHeight="1">
      <c r="A25" s="34">
        <v>14</v>
      </c>
      <c r="B25" s="34" t="s">
        <v>632</v>
      </c>
      <c r="C25" s="33" t="s">
        <v>204</v>
      </c>
      <c r="D25" s="34">
        <v>7</v>
      </c>
      <c r="E25" s="30">
        <v>2</v>
      </c>
      <c r="F25" s="30">
        <v>2</v>
      </c>
      <c r="G25" s="30"/>
      <c r="H25" s="30">
        <v>122.8</v>
      </c>
      <c r="I25" s="30">
        <v>122.8</v>
      </c>
      <c r="J25" s="30"/>
      <c r="K25" s="30">
        <v>13</v>
      </c>
      <c r="L25" s="30">
        <v>13</v>
      </c>
      <c r="M25" s="30"/>
      <c r="N25" s="124"/>
    </row>
    <row r="26" spans="1:14" ht="26.25" customHeight="1">
      <c r="A26" s="34">
        <v>15</v>
      </c>
      <c r="B26" s="34" t="s">
        <v>632</v>
      </c>
      <c r="C26" s="33" t="s">
        <v>204</v>
      </c>
      <c r="D26" s="34">
        <v>5</v>
      </c>
      <c r="E26" s="30">
        <v>1</v>
      </c>
      <c r="F26" s="30">
        <v>1</v>
      </c>
      <c r="G26" s="30"/>
      <c r="H26" s="30">
        <v>44.6</v>
      </c>
      <c r="I26" s="30">
        <v>44.6</v>
      </c>
      <c r="J26" s="30"/>
      <c r="K26" s="30">
        <v>3</v>
      </c>
      <c r="L26" s="30">
        <v>3</v>
      </c>
      <c r="M26" s="30"/>
      <c r="N26" s="124"/>
    </row>
    <row r="27" spans="1:14" ht="26.25" customHeight="1">
      <c r="A27" s="34">
        <v>16</v>
      </c>
      <c r="B27" s="34" t="s">
        <v>632</v>
      </c>
      <c r="C27" s="33" t="s">
        <v>28</v>
      </c>
      <c r="D27" s="34">
        <v>27</v>
      </c>
      <c r="E27" s="30">
        <v>2</v>
      </c>
      <c r="F27" s="30">
        <v>2</v>
      </c>
      <c r="G27" s="30"/>
      <c r="H27" s="30">
        <v>55.5</v>
      </c>
      <c r="I27" s="30">
        <v>55.5</v>
      </c>
      <c r="J27" s="30"/>
      <c r="K27" s="30">
        <v>10</v>
      </c>
      <c r="L27" s="30">
        <v>10</v>
      </c>
      <c r="M27" s="30"/>
      <c r="N27" s="124"/>
    </row>
    <row r="28" spans="1:13" ht="26.25" customHeight="1">
      <c r="A28" s="34">
        <v>17</v>
      </c>
      <c r="B28" s="34" t="s">
        <v>632</v>
      </c>
      <c r="C28" s="33" t="s">
        <v>13</v>
      </c>
      <c r="D28" s="34">
        <v>19</v>
      </c>
      <c r="E28" s="30">
        <v>2</v>
      </c>
      <c r="F28" s="30">
        <v>2</v>
      </c>
      <c r="G28" s="30"/>
      <c r="H28" s="30">
        <v>120</v>
      </c>
      <c r="I28" s="30">
        <v>120</v>
      </c>
      <c r="J28" s="30"/>
      <c r="K28" s="30">
        <v>8</v>
      </c>
      <c r="L28" s="30">
        <v>8</v>
      </c>
      <c r="M28" s="30"/>
    </row>
    <row r="29" spans="1:14" ht="26.25" customHeight="1">
      <c r="A29" s="34">
        <v>18</v>
      </c>
      <c r="B29" s="34" t="s">
        <v>632</v>
      </c>
      <c r="C29" s="33" t="s">
        <v>204</v>
      </c>
      <c r="D29" s="34">
        <v>12</v>
      </c>
      <c r="E29" s="30">
        <v>2</v>
      </c>
      <c r="F29" s="30">
        <v>2</v>
      </c>
      <c r="G29" s="30"/>
      <c r="H29" s="30">
        <v>114.4</v>
      </c>
      <c r="I29" s="30">
        <v>114.4</v>
      </c>
      <c r="J29" s="30"/>
      <c r="K29" s="30">
        <v>9</v>
      </c>
      <c r="L29" s="30">
        <v>9</v>
      </c>
      <c r="M29" s="30"/>
      <c r="N29" s="124"/>
    </row>
    <row r="30" spans="1:14" ht="26.25" customHeight="1">
      <c r="A30" s="34">
        <v>19</v>
      </c>
      <c r="B30" s="34" t="s">
        <v>632</v>
      </c>
      <c r="C30" s="33" t="s">
        <v>28</v>
      </c>
      <c r="D30" s="34">
        <v>1</v>
      </c>
      <c r="E30" s="30">
        <v>1</v>
      </c>
      <c r="F30" s="30">
        <v>1</v>
      </c>
      <c r="G30" s="30"/>
      <c r="H30" s="30">
        <v>74.8</v>
      </c>
      <c r="I30" s="30">
        <v>74.8</v>
      </c>
      <c r="J30" s="30"/>
      <c r="K30" s="30">
        <v>2</v>
      </c>
      <c r="L30" s="30">
        <v>2</v>
      </c>
      <c r="M30" s="30"/>
      <c r="N30" s="124"/>
    </row>
    <row r="31" spans="1:14" ht="26.25" customHeight="1">
      <c r="A31" s="34">
        <v>20</v>
      </c>
      <c r="B31" s="34" t="s">
        <v>632</v>
      </c>
      <c r="C31" s="33" t="s">
        <v>28</v>
      </c>
      <c r="D31" s="34">
        <v>7</v>
      </c>
      <c r="E31" s="30">
        <v>2</v>
      </c>
      <c r="F31" s="30">
        <v>2</v>
      </c>
      <c r="G31" s="30"/>
      <c r="H31" s="30">
        <v>173.3</v>
      </c>
      <c r="I31" s="30">
        <v>173.3</v>
      </c>
      <c r="J31" s="30"/>
      <c r="K31" s="30">
        <v>8</v>
      </c>
      <c r="L31" s="30">
        <v>8</v>
      </c>
      <c r="M31" s="30"/>
      <c r="N31" s="124"/>
    </row>
    <row r="32" spans="1:14" ht="26.25" customHeight="1">
      <c r="A32" s="34">
        <v>21</v>
      </c>
      <c r="B32" s="34" t="s">
        <v>632</v>
      </c>
      <c r="C32" s="33" t="s">
        <v>28</v>
      </c>
      <c r="D32" s="34">
        <v>23</v>
      </c>
      <c r="E32" s="30">
        <v>2</v>
      </c>
      <c r="F32" s="30">
        <v>2</v>
      </c>
      <c r="G32" s="30"/>
      <c r="H32" s="30">
        <v>103.7</v>
      </c>
      <c r="I32" s="30">
        <v>103.7</v>
      </c>
      <c r="J32" s="30"/>
      <c r="K32" s="30">
        <v>3</v>
      </c>
      <c r="L32" s="30">
        <v>3</v>
      </c>
      <c r="M32" s="30"/>
      <c r="N32" s="124"/>
    </row>
    <row r="33" spans="1:14" ht="26.25" customHeight="1">
      <c r="A33" s="34">
        <v>22</v>
      </c>
      <c r="B33" s="34" t="s">
        <v>632</v>
      </c>
      <c r="C33" s="33" t="s">
        <v>204</v>
      </c>
      <c r="D33" s="34" t="s">
        <v>205</v>
      </c>
      <c r="E33" s="30">
        <v>2</v>
      </c>
      <c r="F33" s="30">
        <v>2</v>
      </c>
      <c r="G33" s="30"/>
      <c r="H33" s="30">
        <v>96.7</v>
      </c>
      <c r="I33" s="30">
        <v>96.7</v>
      </c>
      <c r="J33" s="30"/>
      <c r="K33" s="30">
        <v>5</v>
      </c>
      <c r="L33" s="30">
        <v>5</v>
      </c>
      <c r="M33" s="30"/>
      <c r="N33" s="124"/>
    </row>
    <row r="34" spans="1:14" ht="26.25" customHeight="1">
      <c r="A34" s="34">
        <v>23</v>
      </c>
      <c r="B34" s="34" t="s">
        <v>632</v>
      </c>
      <c r="C34" s="33" t="s">
        <v>28</v>
      </c>
      <c r="D34" s="34">
        <v>11</v>
      </c>
      <c r="E34" s="30">
        <v>2</v>
      </c>
      <c r="F34" s="30">
        <v>2</v>
      </c>
      <c r="G34" s="30"/>
      <c r="H34" s="30">
        <v>88.6</v>
      </c>
      <c r="I34" s="30">
        <v>88.6</v>
      </c>
      <c r="J34" s="30"/>
      <c r="K34" s="30">
        <v>5</v>
      </c>
      <c r="L34" s="30">
        <v>5</v>
      </c>
      <c r="M34" s="30"/>
      <c r="N34" s="124"/>
    </row>
    <row r="35" spans="1:14" ht="26.25" customHeight="1">
      <c r="A35" s="34">
        <v>24</v>
      </c>
      <c r="B35" s="34" t="s">
        <v>632</v>
      </c>
      <c r="C35" s="39" t="s">
        <v>28</v>
      </c>
      <c r="D35" s="40">
        <v>24</v>
      </c>
      <c r="E35" s="62">
        <v>2</v>
      </c>
      <c r="F35" s="62">
        <v>2</v>
      </c>
      <c r="G35" s="62"/>
      <c r="H35" s="62">
        <v>102.5</v>
      </c>
      <c r="I35" s="62">
        <v>102.5</v>
      </c>
      <c r="J35" s="62"/>
      <c r="K35" s="62">
        <v>2</v>
      </c>
      <c r="L35" s="62">
        <v>2</v>
      </c>
      <c r="M35" s="62"/>
      <c r="N35" s="124"/>
    </row>
    <row r="36" spans="1:14" ht="26.25" customHeight="1">
      <c r="A36" s="34">
        <v>25</v>
      </c>
      <c r="B36" s="34" t="s">
        <v>632</v>
      </c>
      <c r="C36" s="33" t="s">
        <v>28</v>
      </c>
      <c r="D36" s="34">
        <v>30</v>
      </c>
      <c r="E36" s="30">
        <v>2</v>
      </c>
      <c r="F36" s="30">
        <v>1</v>
      </c>
      <c r="G36" s="30">
        <v>1</v>
      </c>
      <c r="H36" s="30">
        <v>107.7</v>
      </c>
      <c r="I36" s="30">
        <v>53.7</v>
      </c>
      <c r="J36" s="30">
        <v>54</v>
      </c>
      <c r="K36" s="30">
        <v>6</v>
      </c>
      <c r="L36" s="30">
        <v>4</v>
      </c>
      <c r="M36" s="30">
        <v>2</v>
      </c>
      <c r="N36" s="124"/>
    </row>
    <row r="37" spans="1:14" ht="26.25" customHeight="1">
      <c r="A37" s="34">
        <v>26</v>
      </c>
      <c r="B37" s="34" t="s">
        <v>632</v>
      </c>
      <c r="C37" s="33" t="s">
        <v>28</v>
      </c>
      <c r="D37" s="34">
        <v>42</v>
      </c>
      <c r="E37" s="30">
        <v>2</v>
      </c>
      <c r="F37" s="30">
        <v>2</v>
      </c>
      <c r="G37" s="30"/>
      <c r="H37" s="30">
        <v>84.4</v>
      </c>
      <c r="I37" s="30">
        <v>84.4</v>
      </c>
      <c r="J37" s="30"/>
      <c r="K37" s="30">
        <v>5</v>
      </c>
      <c r="L37" s="30">
        <v>5</v>
      </c>
      <c r="M37" s="30"/>
      <c r="N37" s="124"/>
    </row>
    <row r="38" spans="1:14" ht="26.25" customHeight="1">
      <c r="A38" s="34">
        <v>27</v>
      </c>
      <c r="B38" s="34" t="s">
        <v>632</v>
      </c>
      <c r="C38" s="33" t="s">
        <v>28</v>
      </c>
      <c r="D38" s="34">
        <v>52</v>
      </c>
      <c r="E38" s="30">
        <v>4</v>
      </c>
      <c r="F38" s="30">
        <v>4</v>
      </c>
      <c r="G38" s="30"/>
      <c r="H38" s="30">
        <v>154.1</v>
      </c>
      <c r="I38" s="30">
        <v>154.1</v>
      </c>
      <c r="J38" s="30"/>
      <c r="K38" s="30">
        <v>7</v>
      </c>
      <c r="L38" s="30">
        <v>7</v>
      </c>
      <c r="M38" s="30"/>
      <c r="N38" s="124"/>
    </row>
    <row r="39" spans="1:14" ht="26.25" customHeight="1">
      <c r="A39" s="34">
        <v>28</v>
      </c>
      <c r="B39" s="34" t="s">
        <v>632</v>
      </c>
      <c r="C39" s="33" t="s">
        <v>28</v>
      </c>
      <c r="D39" s="34">
        <v>20</v>
      </c>
      <c r="E39" s="30">
        <v>1</v>
      </c>
      <c r="F39" s="30">
        <v>1</v>
      </c>
      <c r="G39" s="30"/>
      <c r="H39" s="30">
        <v>61.2</v>
      </c>
      <c r="I39" s="30">
        <v>61.2</v>
      </c>
      <c r="J39" s="30"/>
      <c r="K39" s="30">
        <v>4</v>
      </c>
      <c r="L39" s="30">
        <v>4</v>
      </c>
      <c r="M39" s="30"/>
      <c r="N39" s="124"/>
    </row>
    <row r="40" spans="1:14" s="4" customFormat="1" ht="33" customHeight="1">
      <c r="A40" s="30"/>
      <c r="B40" s="30"/>
      <c r="C40" s="31" t="s">
        <v>56</v>
      </c>
      <c r="D40" s="31"/>
      <c r="E40" s="31">
        <v>49</v>
      </c>
      <c r="F40" s="30"/>
      <c r="G40" s="30"/>
      <c r="H40" s="31">
        <v>2455.8</v>
      </c>
      <c r="I40" s="30">
        <v>2455.8</v>
      </c>
      <c r="J40" s="30"/>
      <c r="K40" s="31">
        <v>136</v>
      </c>
      <c r="L40" s="30">
        <v>136</v>
      </c>
      <c r="M40" s="30"/>
      <c r="N40" s="12"/>
    </row>
    <row r="41" spans="1:14" ht="15.75">
      <c r="A41" s="34"/>
      <c r="B41" s="34"/>
      <c r="C41" s="33"/>
      <c r="D41" s="34"/>
      <c r="E41" s="33"/>
      <c r="F41" s="33"/>
      <c r="G41" s="33"/>
      <c r="H41" s="33"/>
      <c r="I41" s="33"/>
      <c r="J41" s="33"/>
      <c r="K41" s="33"/>
      <c r="L41" s="33"/>
      <c r="M41" s="33"/>
      <c r="N41" s="124"/>
    </row>
    <row r="42" spans="1:14" ht="23.25" customHeight="1">
      <c r="A42" s="34">
        <v>1</v>
      </c>
      <c r="B42" s="34" t="s">
        <v>633</v>
      </c>
      <c r="C42" s="33" t="s">
        <v>28</v>
      </c>
      <c r="D42" s="34">
        <v>17</v>
      </c>
      <c r="E42" s="33">
        <v>2</v>
      </c>
      <c r="F42" s="33">
        <v>2</v>
      </c>
      <c r="G42" s="33"/>
      <c r="H42" s="33">
        <v>115.1</v>
      </c>
      <c r="I42" s="33">
        <v>115.1</v>
      </c>
      <c r="J42" s="33"/>
      <c r="K42" s="33">
        <v>7</v>
      </c>
      <c r="L42" s="33">
        <v>7</v>
      </c>
      <c r="M42" s="33"/>
      <c r="N42" s="124"/>
    </row>
    <row r="43" spans="1:14" ht="21.75" customHeight="1">
      <c r="A43" s="34">
        <v>2</v>
      </c>
      <c r="B43" s="34" t="s">
        <v>633</v>
      </c>
      <c r="C43" s="33" t="s">
        <v>14</v>
      </c>
      <c r="D43" s="34">
        <v>16</v>
      </c>
      <c r="E43" s="33">
        <v>1</v>
      </c>
      <c r="F43" s="33">
        <v>1</v>
      </c>
      <c r="G43" s="33"/>
      <c r="H43" s="33">
        <v>85.1</v>
      </c>
      <c r="I43" s="33">
        <v>85.1</v>
      </c>
      <c r="J43" s="33"/>
      <c r="K43" s="33">
        <v>6</v>
      </c>
      <c r="L43" s="33">
        <v>6</v>
      </c>
      <c r="M43" s="33"/>
      <c r="N43" s="124"/>
    </row>
    <row r="44" spans="1:14" s="4" customFormat="1" ht="22.5" customHeight="1">
      <c r="A44" s="31"/>
      <c r="B44" s="31"/>
      <c r="C44" s="160" t="s">
        <v>56</v>
      </c>
      <c r="D44" s="31"/>
      <c r="E44" s="161">
        <v>3</v>
      </c>
      <c r="F44" s="31"/>
      <c r="G44" s="31"/>
      <c r="H44" s="31">
        <v>200.2</v>
      </c>
      <c r="I44" s="31">
        <v>200.2</v>
      </c>
      <c r="J44" s="31"/>
      <c r="K44" s="31">
        <v>13</v>
      </c>
      <c r="L44" s="31">
        <v>13</v>
      </c>
      <c r="M44" s="31"/>
      <c r="N44" s="12"/>
    </row>
    <row r="45" spans="1:13" s="4" customFormat="1" ht="32.25" customHeight="1">
      <c r="A45" s="31"/>
      <c r="B45" s="162" t="s">
        <v>636</v>
      </c>
      <c r="C45" s="160"/>
      <c r="D45" s="31"/>
      <c r="E45" s="161">
        <f>E40+E44</f>
        <v>52</v>
      </c>
      <c r="F45" s="161">
        <f aca="true" t="shared" si="0" ref="F45:L45">F40+F44</f>
        <v>0</v>
      </c>
      <c r="G45" s="161">
        <f t="shared" si="0"/>
        <v>0</v>
      </c>
      <c r="H45" s="161">
        <f t="shared" si="0"/>
        <v>2656</v>
      </c>
      <c r="I45" s="161">
        <f t="shared" si="0"/>
        <v>2656</v>
      </c>
      <c r="J45" s="161">
        <f t="shared" si="0"/>
        <v>0</v>
      </c>
      <c r="K45" s="161">
        <f t="shared" si="0"/>
        <v>149</v>
      </c>
      <c r="L45" s="161">
        <f t="shared" si="0"/>
        <v>149</v>
      </c>
      <c r="M45" s="161"/>
    </row>
    <row r="46" ht="15.75">
      <c r="A46" s="124"/>
    </row>
    <row r="47" ht="15.75">
      <c r="N47" s="152"/>
    </row>
  </sheetData>
  <sheetProtection/>
  <mergeCells count="10">
    <mergeCell ref="J2:M5"/>
    <mergeCell ref="A6:M6"/>
    <mergeCell ref="A7:M7"/>
    <mergeCell ref="A8:M8"/>
    <mergeCell ref="A9:M9"/>
    <mergeCell ref="A11:A12"/>
    <mergeCell ref="B11:D11"/>
    <mergeCell ref="E11:G11"/>
    <mergeCell ref="H11:J11"/>
    <mergeCell ref="K11:M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18"/>
  <sheetViews>
    <sheetView zoomScalePageLayoutView="0" workbookViewId="0" topLeftCell="A1">
      <selection activeCell="N1" sqref="N1:N3"/>
    </sheetView>
  </sheetViews>
  <sheetFormatPr defaultColWidth="9.140625" defaultRowHeight="12.75"/>
  <cols>
    <col min="2" max="2" width="15.140625" style="0" customWidth="1"/>
    <col min="3" max="3" width="15.8515625" style="0" customWidth="1"/>
    <col min="6" max="6" width="9.57421875" style="0" customWidth="1"/>
    <col min="8" max="9" width="10.28125" style="0" customWidth="1"/>
    <col min="10" max="10" width="10.7109375" style="0" customWidth="1"/>
    <col min="14" max="14" width="36.421875" style="0" customWidth="1"/>
  </cols>
  <sheetData>
    <row r="1" ht="15.75">
      <c r="N1" s="120" t="s">
        <v>206</v>
      </c>
    </row>
    <row r="2" ht="15.75">
      <c r="N2" s="120" t="s">
        <v>637</v>
      </c>
    </row>
    <row r="3" ht="15.75">
      <c r="N3" s="120" t="s">
        <v>638</v>
      </c>
    </row>
    <row r="4" spans="1:2" ht="15.75">
      <c r="A4" s="3"/>
      <c r="B4" s="3"/>
    </row>
    <row r="5" spans="1:2" ht="15.75">
      <c r="A5" s="3"/>
      <c r="B5" s="3"/>
    </row>
    <row r="6" spans="1:14" ht="15.75">
      <c r="A6" s="394" t="s">
        <v>166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>
      <c r="A7" s="394" t="s">
        <v>207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</row>
    <row r="8" spans="1:14" ht="15.75">
      <c r="A8" s="394" t="s">
        <v>208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</row>
    <row r="9" spans="1:2" ht="15.75">
      <c r="A9" s="4"/>
      <c r="B9" s="4"/>
    </row>
    <row r="10" spans="1:14" ht="119.25" customHeight="1">
      <c r="A10" s="390" t="s">
        <v>209</v>
      </c>
      <c r="B10" s="387" t="s">
        <v>0</v>
      </c>
      <c r="C10" s="388"/>
      <c r="D10" s="389"/>
      <c r="E10" s="433" t="s">
        <v>210</v>
      </c>
      <c r="F10" s="433"/>
      <c r="G10" s="433"/>
      <c r="H10" s="433" t="s">
        <v>211</v>
      </c>
      <c r="I10" s="433"/>
      <c r="J10" s="433"/>
      <c r="K10" s="433" t="s">
        <v>212</v>
      </c>
      <c r="L10" s="433"/>
      <c r="M10" s="433"/>
      <c r="N10" s="390" t="s">
        <v>213</v>
      </c>
    </row>
    <row r="11" spans="1:14" ht="40.5" customHeight="1">
      <c r="A11" s="391"/>
      <c r="B11" s="5" t="s">
        <v>639</v>
      </c>
      <c r="C11" s="5" t="s">
        <v>214</v>
      </c>
      <c r="D11" s="5" t="s">
        <v>3</v>
      </c>
      <c r="E11" s="15" t="s">
        <v>215</v>
      </c>
      <c r="F11" s="15" t="s">
        <v>216</v>
      </c>
      <c r="G11" s="15" t="s">
        <v>217</v>
      </c>
      <c r="H11" s="15" t="s">
        <v>215</v>
      </c>
      <c r="I11" s="15" t="s">
        <v>216</v>
      </c>
      <c r="J11" s="15" t="s">
        <v>218</v>
      </c>
      <c r="K11" s="15" t="s">
        <v>215</v>
      </c>
      <c r="L11" s="15" t="s">
        <v>216</v>
      </c>
      <c r="M11" s="15" t="s">
        <v>218</v>
      </c>
      <c r="N11" s="391"/>
    </row>
    <row r="12" spans="1:14" ht="56.25" customHeight="1">
      <c r="A12" s="5">
        <v>1</v>
      </c>
      <c r="B12" s="5" t="s">
        <v>640</v>
      </c>
      <c r="C12" s="5" t="s">
        <v>642</v>
      </c>
      <c r="D12" s="5">
        <v>29</v>
      </c>
      <c r="E12" s="5">
        <v>12</v>
      </c>
      <c r="F12" s="5">
        <v>0</v>
      </c>
      <c r="G12" s="5">
        <v>12</v>
      </c>
      <c r="H12" s="5">
        <v>729.8</v>
      </c>
      <c r="I12" s="5">
        <v>0</v>
      </c>
      <c r="J12" s="5">
        <v>729.8</v>
      </c>
      <c r="K12" s="5">
        <v>27</v>
      </c>
      <c r="L12" s="5">
        <v>0</v>
      </c>
      <c r="M12" s="5">
        <v>27</v>
      </c>
      <c r="N12" s="15" t="s">
        <v>643</v>
      </c>
    </row>
    <row r="13" spans="1:14" ht="42.75" customHeight="1">
      <c r="A13" s="5">
        <v>2</v>
      </c>
      <c r="B13" s="5" t="s">
        <v>640</v>
      </c>
      <c r="C13" s="5" t="s">
        <v>219</v>
      </c>
      <c r="D13" s="5">
        <v>7</v>
      </c>
      <c r="E13" s="5">
        <v>3</v>
      </c>
      <c r="F13" s="5">
        <v>3</v>
      </c>
      <c r="G13" s="5">
        <v>0</v>
      </c>
      <c r="H13" s="166">
        <v>145</v>
      </c>
      <c r="I13" s="5">
        <v>145</v>
      </c>
      <c r="J13" s="5">
        <v>0</v>
      </c>
      <c r="K13" s="5">
        <v>3</v>
      </c>
      <c r="L13" s="5">
        <v>3</v>
      </c>
      <c r="M13" s="5">
        <v>0</v>
      </c>
      <c r="N13" s="432" t="s">
        <v>220</v>
      </c>
    </row>
    <row r="14" spans="1:14" ht="42.75" customHeight="1">
      <c r="A14" s="5">
        <v>3</v>
      </c>
      <c r="B14" s="5" t="s">
        <v>640</v>
      </c>
      <c r="C14" s="5" t="s">
        <v>642</v>
      </c>
      <c r="D14" s="5">
        <v>14</v>
      </c>
      <c r="E14" s="5">
        <v>16</v>
      </c>
      <c r="F14" s="5">
        <v>1</v>
      </c>
      <c r="G14" s="5">
        <v>15</v>
      </c>
      <c r="H14" s="5">
        <v>845.4</v>
      </c>
      <c r="I14" s="5">
        <v>33.9</v>
      </c>
      <c r="J14" s="5">
        <v>811.5</v>
      </c>
      <c r="K14" s="5">
        <v>44</v>
      </c>
      <c r="L14" s="5">
        <v>4</v>
      </c>
      <c r="M14" s="5">
        <v>40</v>
      </c>
      <c r="N14" s="432"/>
    </row>
    <row r="15" spans="1:14" ht="42.75" customHeight="1">
      <c r="A15" s="5">
        <v>4</v>
      </c>
      <c r="B15" s="5" t="s">
        <v>640</v>
      </c>
      <c r="C15" s="5" t="s">
        <v>642</v>
      </c>
      <c r="D15" s="5">
        <v>13</v>
      </c>
      <c r="E15" s="5">
        <v>12</v>
      </c>
      <c r="F15" s="5">
        <v>1</v>
      </c>
      <c r="G15" s="5">
        <v>11</v>
      </c>
      <c r="H15" s="166">
        <v>733</v>
      </c>
      <c r="I15" s="5">
        <v>53.7</v>
      </c>
      <c r="J15" s="5">
        <v>679.3</v>
      </c>
      <c r="K15" s="5">
        <v>29</v>
      </c>
      <c r="L15" s="5">
        <v>3</v>
      </c>
      <c r="M15" s="5">
        <v>26</v>
      </c>
      <c r="N15" s="432"/>
    </row>
    <row r="16" spans="1:14" ht="42.75" customHeight="1">
      <c r="A16" s="5">
        <v>5</v>
      </c>
      <c r="B16" s="5" t="s">
        <v>640</v>
      </c>
      <c r="C16" s="5" t="s">
        <v>642</v>
      </c>
      <c r="D16" s="5">
        <v>28</v>
      </c>
      <c r="E16" s="5">
        <v>16</v>
      </c>
      <c r="F16" s="5">
        <v>2</v>
      </c>
      <c r="G16" s="5">
        <v>16</v>
      </c>
      <c r="H16" s="166">
        <v>904</v>
      </c>
      <c r="I16" s="5">
        <v>108</v>
      </c>
      <c r="J16" s="5">
        <v>796.1</v>
      </c>
      <c r="K16" s="5">
        <v>40</v>
      </c>
      <c r="L16" s="5">
        <v>5</v>
      </c>
      <c r="M16" s="5">
        <v>40</v>
      </c>
      <c r="N16" s="432"/>
    </row>
    <row r="17" spans="1:14" ht="51.75" customHeight="1">
      <c r="A17" s="5">
        <v>6</v>
      </c>
      <c r="B17" s="5" t="s">
        <v>640</v>
      </c>
      <c r="C17" s="5" t="s">
        <v>642</v>
      </c>
      <c r="D17" s="5">
        <v>15</v>
      </c>
      <c r="E17" s="5">
        <v>16</v>
      </c>
      <c r="F17" s="5">
        <v>1</v>
      </c>
      <c r="G17" s="5">
        <v>15</v>
      </c>
      <c r="H17" s="166">
        <v>904</v>
      </c>
      <c r="I17" s="5">
        <v>55.3</v>
      </c>
      <c r="J17" s="5">
        <v>848.7</v>
      </c>
      <c r="K17" s="5">
        <v>41</v>
      </c>
      <c r="L17" s="5">
        <v>3</v>
      </c>
      <c r="M17" s="5">
        <v>39</v>
      </c>
      <c r="N17" s="15" t="s">
        <v>641</v>
      </c>
    </row>
    <row r="18" spans="1:14" s="164" customFormat="1" ht="24.75" customHeight="1">
      <c r="A18" s="165"/>
      <c r="B18" s="165" t="s">
        <v>634</v>
      </c>
      <c r="C18" s="165"/>
      <c r="D18" s="165"/>
      <c r="E18" s="165">
        <f>SUM(E13:E17)</f>
        <v>63</v>
      </c>
      <c r="F18" s="165">
        <f aca="true" t="shared" si="0" ref="F18:M18">SUM(F13:F17)</f>
        <v>8</v>
      </c>
      <c r="G18" s="165">
        <f t="shared" si="0"/>
        <v>57</v>
      </c>
      <c r="H18" s="165">
        <f t="shared" si="0"/>
        <v>3531.4</v>
      </c>
      <c r="I18" s="165">
        <f t="shared" si="0"/>
        <v>395.90000000000003</v>
      </c>
      <c r="J18" s="165">
        <f t="shared" si="0"/>
        <v>3135.6000000000004</v>
      </c>
      <c r="K18" s="165">
        <f t="shared" si="0"/>
        <v>157</v>
      </c>
      <c r="L18" s="165">
        <f t="shared" si="0"/>
        <v>18</v>
      </c>
      <c r="M18" s="165">
        <f t="shared" si="0"/>
        <v>145</v>
      </c>
      <c r="N18" s="165"/>
    </row>
    <row r="20" ht="20.25" customHeight="1"/>
  </sheetData>
  <sheetProtection/>
  <mergeCells count="10">
    <mergeCell ref="N13:N16"/>
    <mergeCell ref="A8:N8"/>
    <mergeCell ref="A7:N7"/>
    <mergeCell ref="A6:N6"/>
    <mergeCell ref="B10:D10"/>
    <mergeCell ref="N10:N11"/>
    <mergeCell ref="A10:A11"/>
    <mergeCell ref="E10:G10"/>
    <mergeCell ref="H10:J10"/>
    <mergeCell ref="K10:M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T100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6.28125" style="167" customWidth="1"/>
    <col min="2" max="2" width="17.8515625" style="18" customWidth="1"/>
    <col min="3" max="3" width="29.57421875" style="168" customWidth="1"/>
    <col min="4" max="4" width="12.28125" style="18" customWidth="1"/>
    <col min="5" max="5" width="6.8515625" style="18" customWidth="1"/>
    <col min="6" max="6" width="9.00390625" style="18" customWidth="1"/>
    <col min="7" max="7" width="12.7109375" style="18" customWidth="1"/>
    <col min="8" max="8" width="12.57421875" style="18" customWidth="1"/>
    <col min="9" max="9" width="10.421875" style="18" customWidth="1"/>
    <col min="10" max="10" width="8.140625" style="18" customWidth="1"/>
    <col min="11" max="11" width="10.140625" style="18" customWidth="1"/>
    <col min="12" max="12" width="9.57421875" style="18" bestFit="1" customWidth="1"/>
    <col min="13" max="13" width="27.140625" style="18" customWidth="1"/>
    <col min="14" max="14" width="12.57421875" style="168" customWidth="1"/>
    <col min="15" max="15" width="15.140625" style="203" customWidth="1"/>
    <col min="16" max="16384" width="9.140625" style="18" customWidth="1"/>
  </cols>
  <sheetData>
    <row r="1" spans="13:15" ht="12.75" customHeight="1">
      <c r="M1" s="408" t="s">
        <v>206</v>
      </c>
      <c r="N1" s="408"/>
      <c r="O1" s="408"/>
    </row>
    <row r="2" spans="13:15" ht="12.75" customHeight="1">
      <c r="M2" s="408" t="s">
        <v>785</v>
      </c>
      <c r="N2" s="408"/>
      <c r="O2" s="408"/>
    </row>
    <row r="3" spans="13:15" ht="12.75" customHeight="1">
      <c r="M3" s="408" t="s">
        <v>786</v>
      </c>
      <c r="N3" s="408"/>
      <c r="O3" s="408"/>
    </row>
    <row r="4" spans="14:15" ht="12.75" customHeight="1">
      <c r="N4" s="441"/>
      <c r="O4" s="441"/>
    </row>
    <row r="5" spans="1:15" s="168" customFormat="1" ht="17.25" customHeight="1">
      <c r="A5" s="442" t="s">
        <v>107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5" s="168" customFormat="1" ht="17.25" customHeight="1">
      <c r="A6" s="442" t="s">
        <v>221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</row>
    <row r="7" spans="1:15" s="168" customFormat="1" ht="17.25" customHeight="1">
      <c r="A7" s="442" t="s">
        <v>222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168" customFormat="1" ht="17.25" customHeight="1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</row>
    <row r="9" spans="1:15" s="169" customFormat="1" ht="81.75" customHeight="1">
      <c r="A9" s="446" t="s">
        <v>223</v>
      </c>
      <c r="B9" s="435"/>
      <c r="C9" s="436"/>
      <c r="D9" s="434" t="s">
        <v>8</v>
      </c>
      <c r="E9" s="435"/>
      <c r="F9" s="436"/>
      <c r="G9" s="434" t="s">
        <v>1</v>
      </c>
      <c r="H9" s="435"/>
      <c r="I9" s="436"/>
      <c r="J9" s="434" t="s">
        <v>9</v>
      </c>
      <c r="K9" s="435"/>
      <c r="L9" s="436"/>
      <c r="M9" s="437" t="s">
        <v>2</v>
      </c>
      <c r="N9" s="439" t="s">
        <v>7</v>
      </c>
      <c r="O9" s="439" t="s">
        <v>6</v>
      </c>
    </row>
    <row r="10" spans="1:15" s="170" customFormat="1" ht="38.25">
      <c r="A10" s="447"/>
      <c r="B10" s="209" t="s">
        <v>4</v>
      </c>
      <c r="C10" s="209" t="s">
        <v>3</v>
      </c>
      <c r="D10" s="210" t="s">
        <v>10</v>
      </c>
      <c r="E10" s="210" t="s">
        <v>12</v>
      </c>
      <c r="F10" s="210" t="s">
        <v>11</v>
      </c>
      <c r="G10" s="210" t="s">
        <v>10</v>
      </c>
      <c r="H10" s="210" t="s">
        <v>12</v>
      </c>
      <c r="I10" s="210" t="s">
        <v>11</v>
      </c>
      <c r="J10" s="210" t="s">
        <v>10</v>
      </c>
      <c r="K10" s="210" t="s">
        <v>12</v>
      </c>
      <c r="L10" s="210" t="s">
        <v>11</v>
      </c>
      <c r="M10" s="438"/>
      <c r="N10" s="440"/>
      <c r="O10" s="440"/>
    </row>
    <row r="11" spans="1:15" ht="29.25" customHeight="1">
      <c r="A11" s="93">
        <v>1</v>
      </c>
      <c r="B11" s="93" t="s">
        <v>130</v>
      </c>
      <c r="C11" s="93">
        <v>20</v>
      </c>
      <c r="D11" s="93">
        <v>1</v>
      </c>
      <c r="E11" s="93">
        <v>1</v>
      </c>
      <c r="F11" s="93"/>
      <c r="G11" s="93">
        <f>H11+I11</f>
        <v>40</v>
      </c>
      <c r="H11" s="93">
        <v>40</v>
      </c>
      <c r="I11" s="93"/>
      <c r="J11" s="93">
        <v>2</v>
      </c>
      <c r="K11" s="93">
        <v>2</v>
      </c>
      <c r="L11" s="93"/>
      <c r="M11" s="173" t="s">
        <v>115</v>
      </c>
      <c r="N11" s="174" t="s">
        <v>224</v>
      </c>
      <c r="O11" s="173"/>
    </row>
    <row r="12" spans="1:15" ht="33.75">
      <c r="A12" s="93">
        <v>2</v>
      </c>
      <c r="B12" s="93" t="s">
        <v>142</v>
      </c>
      <c r="C12" s="93">
        <v>5</v>
      </c>
      <c r="D12" s="93">
        <v>1</v>
      </c>
      <c r="E12" s="93"/>
      <c r="F12" s="93">
        <v>1</v>
      </c>
      <c r="G12" s="93">
        <v>38.9</v>
      </c>
      <c r="H12" s="93">
        <v>121.8</v>
      </c>
      <c r="I12" s="93">
        <v>38.9</v>
      </c>
      <c r="J12" s="93">
        <v>7</v>
      </c>
      <c r="K12" s="93">
        <v>6</v>
      </c>
      <c r="L12" s="93">
        <v>1</v>
      </c>
      <c r="M12" s="173" t="s">
        <v>225</v>
      </c>
      <c r="N12" s="174" t="s">
        <v>226</v>
      </c>
      <c r="O12" s="173"/>
    </row>
    <row r="13" spans="1:15" ht="51" customHeight="1">
      <c r="A13" s="457">
        <v>3</v>
      </c>
      <c r="B13" s="93" t="s">
        <v>25</v>
      </c>
      <c r="C13" s="175" t="s">
        <v>227</v>
      </c>
      <c r="D13" s="93">
        <v>8</v>
      </c>
      <c r="E13" s="93"/>
      <c r="F13" s="93">
        <v>8</v>
      </c>
      <c r="G13" s="93">
        <v>446.3</v>
      </c>
      <c r="H13" s="93"/>
      <c r="I13" s="93">
        <v>446.3</v>
      </c>
      <c r="J13" s="93"/>
      <c r="K13" s="93"/>
      <c r="L13" s="93"/>
      <c r="M13" s="173" t="s">
        <v>228</v>
      </c>
      <c r="N13" s="174"/>
      <c r="O13" s="173"/>
    </row>
    <row r="14" spans="1:15" ht="48.75" customHeight="1">
      <c r="A14" s="458"/>
      <c r="B14" s="93" t="s">
        <v>25</v>
      </c>
      <c r="C14" s="175" t="s">
        <v>229</v>
      </c>
      <c r="D14" s="93">
        <v>3</v>
      </c>
      <c r="E14" s="93">
        <v>3</v>
      </c>
      <c r="F14" s="93"/>
      <c r="G14" s="93">
        <f>H14+I14</f>
        <v>162.9</v>
      </c>
      <c r="H14" s="93">
        <v>162.9</v>
      </c>
      <c r="I14" s="93"/>
      <c r="J14" s="93">
        <v>8</v>
      </c>
      <c r="K14" s="93">
        <v>8</v>
      </c>
      <c r="L14" s="93"/>
      <c r="M14" s="173" t="s">
        <v>230</v>
      </c>
      <c r="N14" s="174"/>
      <c r="O14" s="173"/>
    </row>
    <row r="15" spans="1:15" ht="49.5" customHeight="1">
      <c r="A15" s="459"/>
      <c r="B15" s="93" t="s">
        <v>25</v>
      </c>
      <c r="C15" s="175" t="s">
        <v>231</v>
      </c>
      <c r="D15" s="93">
        <v>5</v>
      </c>
      <c r="E15" s="93"/>
      <c r="F15" s="93">
        <v>5</v>
      </c>
      <c r="G15" s="93">
        <f>H15+I15</f>
        <v>311</v>
      </c>
      <c r="H15" s="93"/>
      <c r="I15" s="93">
        <v>311</v>
      </c>
      <c r="J15" s="93">
        <v>13</v>
      </c>
      <c r="K15" s="93"/>
      <c r="L15" s="93">
        <v>13</v>
      </c>
      <c r="M15" s="173" t="s">
        <v>232</v>
      </c>
      <c r="N15" s="174"/>
      <c r="O15" s="173"/>
    </row>
    <row r="16" spans="1:15" ht="46.5" customHeight="1">
      <c r="A16" s="443">
        <v>4</v>
      </c>
      <c r="B16" s="93" t="s">
        <v>25</v>
      </c>
      <c r="C16" s="175" t="s">
        <v>233</v>
      </c>
      <c r="D16" s="93">
        <v>3</v>
      </c>
      <c r="E16" s="93">
        <v>1</v>
      </c>
      <c r="F16" s="93">
        <v>2</v>
      </c>
      <c r="G16" s="93">
        <f>H16+I16</f>
        <v>142.6</v>
      </c>
      <c r="H16" s="93">
        <v>53.9</v>
      </c>
      <c r="I16" s="93">
        <v>88.7</v>
      </c>
      <c r="J16" s="93">
        <v>7</v>
      </c>
      <c r="K16" s="93">
        <v>2</v>
      </c>
      <c r="L16" s="93">
        <v>5</v>
      </c>
      <c r="M16" s="173" t="s">
        <v>230</v>
      </c>
      <c r="N16" s="174"/>
      <c r="O16" s="173"/>
    </row>
    <row r="17" spans="1:15" ht="37.5" customHeight="1">
      <c r="A17" s="443"/>
      <c r="B17" s="93" t="s">
        <v>25</v>
      </c>
      <c r="C17" s="175" t="s">
        <v>234</v>
      </c>
      <c r="D17" s="93">
        <v>1</v>
      </c>
      <c r="E17" s="93"/>
      <c r="F17" s="93">
        <v>1</v>
      </c>
      <c r="G17" s="93">
        <f>H17+I17</f>
        <v>49.9</v>
      </c>
      <c r="H17" s="93"/>
      <c r="I17" s="93">
        <v>49.9</v>
      </c>
      <c r="J17" s="93">
        <v>4</v>
      </c>
      <c r="K17" s="93"/>
      <c r="L17" s="93">
        <v>4</v>
      </c>
      <c r="M17" s="173" t="s">
        <v>235</v>
      </c>
      <c r="N17" s="174"/>
      <c r="O17" s="173"/>
    </row>
    <row r="18" spans="1:15" ht="46.5" customHeight="1">
      <c r="A18" s="443"/>
      <c r="B18" s="93" t="s">
        <v>25</v>
      </c>
      <c r="C18" s="175" t="s">
        <v>236</v>
      </c>
      <c r="D18" s="93">
        <v>5</v>
      </c>
      <c r="E18" s="93"/>
      <c r="F18" s="93">
        <v>5</v>
      </c>
      <c r="G18" s="93">
        <v>283.4</v>
      </c>
      <c r="H18" s="93"/>
      <c r="I18" s="93">
        <v>283.4</v>
      </c>
      <c r="J18" s="93"/>
      <c r="K18" s="93"/>
      <c r="L18" s="93"/>
      <c r="M18" s="173" t="s">
        <v>228</v>
      </c>
      <c r="N18" s="174"/>
      <c r="O18" s="173"/>
    </row>
    <row r="19" spans="1:15" ht="48.75" customHeight="1">
      <c r="A19" s="443"/>
      <c r="B19" s="93" t="s">
        <v>25</v>
      </c>
      <c r="C19" s="175" t="s">
        <v>237</v>
      </c>
      <c r="D19" s="93">
        <v>2</v>
      </c>
      <c r="E19" s="93"/>
      <c r="F19" s="93">
        <v>2</v>
      </c>
      <c r="G19" s="93">
        <f>H19+I19</f>
        <v>135.2</v>
      </c>
      <c r="H19" s="93"/>
      <c r="I19" s="93">
        <v>135.2</v>
      </c>
      <c r="J19" s="93">
        <v>3</v>
      </c>
      <c r="K19" s="93"/>
      <c r="L19" s="93">
        <v>3</v>
      </c>
      <c r="M19" s="173" t="s">
        <v>232</v>
      </c>
      <c r="N19" s="174"/>
      <c r="O19" s="173"/>
    </row>
    <row r="20" spans="1:15" ht="50.25" customHeight="1">
      <c r="A20" s="443"/>
      <c r="B20" s="93" t="s">
        <v>25</v>
      </c>
      <c r="C20" s="175" t="s">
        <v>238</v>
      </c>
      <c r="D20" s="93">
        <v>2</v>
      </c>
      <c r="E20" s="93">
        <v>2</v>
      </c>
      <c r="F20" s="93"/>
      <c r="G20" s="93">
        <f>H20+I20</f>
        <v>136.4</v>
      </c>
      <c r="H20" s="93">
        <f>77.3+59.1</f>
        <v>136.4</v>
      </c>
      <c r="I20" s="93"/>
      <c r="J20" s="93"/>
      <c r="K20" s="93"/>
      <c r="L20" s="93"/>
      <c r="M20" s="173" t="s">
        <v>239</v>
      </c>
      <c r="N20" s="174"/>
      <c r="O20" s="173"/>
    </row>
    <row r="21" spans="1:15" ht="39" customHeight="1">
      <c r="A21" s="443"/>
      <c r="B21" s="93" t="s">
        <v>25</v>
      </c>
      <c r="C21" s="175" t="s">
        <v>240</v>
      </c>
      <c r="D21" s="93">
        <v>1</v>
      </c>
      <c r="E21" s="93">
        <v>1</v>
      </c>
      <c r="F21" s="93"/>
      <c r="G21" s="93">
        <f>H21+I21</f>
        <v>34.1</v>
      </c>
      <c r="H21" s="93">
        <v>34.1</v>
      </c>
      <c r="I21" s="93"/>
      <c r="J21" s="93"/>
      <c r="K21" s="93"/>
      <c r="L21" s="93"/>
      <c r="M21" s="176" t="s">
        <v>241</v>
      </c>
      <c r="N21" s="174"/>
      <c r="O21" s="173"/>
    </row>
    <row r="22" spans="1:15" ht="40.5" customHeight="1">
      <c r="A22" s="443">
        <v>5</v>
      </c>
      <c r="B22" s="93" t="s">
        <v>25</v>
      </c>
      <c r="C22" s="175" t="s">
        <v>242</v>
      </c>
      <c r="D22" s="93">
        <v>5</v>
      </c>
      <c r="E22" s="93">
        <v>4</v>
      </c>
      <c r="F22" s="93">
        <v>1</v>
      </c>
      <c r="G22" s="93">
        <f>H22+I22</f>
        <v>274</v>
      </c>
      <c r="H22" s="93">
        <v>220.3</v>
      </c>
      <c r="I22" s="93">
        <v>53.7</v>
      </c>
      <c r="J22" s="93">
        <v>12</v>
      </c>
      <c r="K22" s="93">
        <v>9</v>
      </c>
      <c r="L22" s="93">
        <v>3</v>
      </c>
      <c r="M22" s="176" t="s">
        <v>230</v>
      </c>
      <c r="N22" s="174"/>
      <c r="O22" s="173"/>
    </row>
    <row r="23" spans="1:15" ht="39" customHeight="1">
      <c r="A23" s="443"/>
      <c r="B23" s="93" t="s">
        <v>25</v>
      </c>
      <c r="C23" s="175" t="s">
        <v>243</v>
      </c>
      <c r="D23" s="93">
        <v>1</v>
      </c>
      <c r="E23" s="93"/>
      <c r="F23" s="93">
        <v>1</v>
      </c>
      <c r="G23" s="93">
        <f>H23+I23</f>
        <v>54</v>
      </c>
      <c r="H23" s="93"/>
      <c r="I23" s="93">
        <v>54</v>
      </c>
      <c r="J23" s="93"/>
      <c r="K23" s="93"/>
      <c r="L23" s="93"/>
      <c r="M23" s="176" t="s">
        <v>241</v>
      </c>
      <c r="N23" s="174"/>
      <c r="O23" s="173"/>
    </row>
    <row r="24" spans="1:15" ht="45" customHeight="1">
      <c r="A24" s="443"/>
      <c r="B24" s="93" t="s">
        <v>25</v>
      </c>
      <c r="C24" s="175" t="s">
        <v>244</v>
      </c>
      <c r="D24" s="93">
        <v>3</v>
      </c>
      <c r="E24" s="93"/>
      <c r="F24" s="93">
        <v>3</v>
      </c>
      <c r="G24" s="93">
        <v>176.7</v>
      </c>
      <c r="H24" s="93"/>
      <c r="I24" s="93">
        <v>176.7</v>
      </c>
      <c r="J24" s="93"/>
      <c r="K24" s="93"/>
      <c r="L24" s="93"/>
      <c r="M24" s="173" t="s">
        <v>228</v>
      </c>
      <c r="N24" s="174"/>
      <c r="O24" s="173"/>
    </row>
    <row r="25" spans="1:15" ht="41.25" customHeight="1">
      <c r="A25" s="443"/>
      <c r="B25" s="93" t="s">
        <v>25</v>
      </c>
      <c r="C25" s="175" t="s">
        <v>245</v>
      </c>
      <c r="D25" s="93">
        <v>3</v>
      </c>
      <c r="E25" s="93"/>
      <c r="F25" s="93">
        <v>3</v>
      </c>
      <c r="G25" s="93">
        <f>H25+I25</f>
        <v>205.9</v>
      </c>
      <c r="H25" s="93"/>
      <c r="I25" s="93">
        <v>205.9</v>
      </c>
      <c r="J25" s="93">
        <v>5</v>
      </c>
      <c r="K25" s="93"/>
      <c r="L25" s="93">
        <v>5</v>
      </c>
      <c r="M25" s="173" t="s">
        <v>232</v>
      </c>
      <c r="N25" s="174"/>
      <c r="O25" s="173"/>
    </row>
    <row r="26" spans="1:15" ht="39" customHeight="1">
      <c r="A26" s="443"/>
      <c r="B26" s="93" t="s">
        <v>25</v>
      </c>
      <c r="C26" s="175" t="s">
        <v>246</v>
      </c>
      <c r="D26" s="93">
        <v>2</v>
      </c>
      <c r="E26" s="93"/>
      <c r="F26" s="93">
        <v>2</v>
      </c>
      <c r="G26" s="93">
        <f>H26+I26</f>
        <v>94.9</v>
      </c>
      <c r="H26" s="93"/>
      <c r="I26" s="93">
        <f>37.6+57.3</f>
        <v>94.9</v>
      </c>
      <c r="J26" s="93"/>
      <c r="K26" s="93"/>
      <c r="L26" s="93"/>
      <c r="M26" s="173" t="s">
        <v>239</v>
      </c>
      <c r="N26" s="174"/>
      <c r="O26" s="173"/>
    </row>
    <row r="27" spans="1:15" ht="39" customHeight="1">
      <c r="A27" s="443">
        <v>6</v>
      </c>
      <c r="B27" s="93" t="s">
        <v>142</v>
      </c>
      <c r="C27" s="177" t="s">
        <v>247</v>
      </c>
      <c r="D27" s="93">
        <v>5</v>
      </c>
      <c r="E27" s="93">
        <v>4</v>
      </c>
      <c r="F27" s="93">
        <v>1</v>
      </c>
      <c r="G27" s="93">
        <f>H27+I27</f>
        <v>328.9</v>
      </c>
      <c r="H27" s="93">
        <f>77.4+58+58.3+77.1</f>
        <v>270.79999999999995</v>
      </c>
      <c r="I27" s="93">
        <f>58.1</f>
        <v>58.1</v>
      </c>
      <c r="J27" s="93"/>
      <c r="K27" s="93"/>
      <c r="L27" s="93"/>
      <c r="M27" s="173" t="s">
        <v>248</v>
      </c>
      <c r="N27" s="174"/>
      <c r="O27" s="173"/>
    </row>
    <row r="28" spans="1:15" ht="36" customHeight="1">
      <c r="A28" s="443"/>
      <c r="B28" s="93" t="s">
        <v>142</v>
      </c>
      <c r="C28" s="177" t="s">
        <v>249</v>
      </c>
      <c r="D28" s="93">
        <v>2</v>
      </c>
      <c r="E28" s="93">
        <v>1</v>
      </c>
      <c r="F28" s="93">
        <v>1</v>
      </c>
      <c r="G28" s="93">
        <f>H28+I28</f>
        <v>128.4</v>
      </c>
      <c r="H28" s="93">
        <v>73.7</v>
      </c>
      <c r="I28" s="93">
        <v>54.7</v>
      </c>
      <c r="J28" s="93"/>
      <c r="K28" s="93"/>
      <c r="L28" s="93"/>
      <c r="M28" s="173" t="s">
        <v>250</v>
      </c>
      <c r="N28" s="174"/>
      <c r="O28" s="173"/>
    </row>
    <row r="29" spans="1:15" ht="38.25" customHeight="1">
      <c r="A29" s="443"/>
      <c r="B29" s="93" t="s">
        <v>142</v>
      </c>
      <c r="C29" s="177" t="s">
        <v>251</v>
      </c>
      <c r="D29" s="93">
        <v>4</v>
      </c>
      <c r="E29" s="93"/>
      <c r="F29" s="93">
        <v>4</v>
      </c>
      <c r="G29" s="93">
        <v>192.8</v>
      </c>
      <c r="H29" s="93"/>
      <c r="I29" s="93">
        <v>198.2</v>
      </c>
      <c r="J29" s="93"/>
      <c r="K29" s="93"/>
      <c r="L29" s="93"/>
      <c r="M29" s="173" t="s">
        <v>252</v>
      </c>
      <c r="N29" s="174"/>
      <c r="O29" s="173"/>
    </row>
    <row r="30" spans="1:15" ht="39" customHeight="1">
      <c r="A30" s="443"/>
      <c r="B30" s="93" t="s">
        <v>142</v>
      </c>
      <c r="C30" s="177" t="s">
        <v>253</v>
      </c>
      <c r="D30" s="93">
        <v>1</v>
      </c>
      <c r="E30" s="93"/>
      <c r="F30" s="93">
        <v>1</v>
      </c>
      <c r="G30" s="93">
        <v>54.7</v>
      </c>
      <c r="H30" s="93"/>
      <c r="I30" s="93">
        <v>54.7</v>
      </c>
      <c r="J30" s="93"/>
      <c r="K30" s="93"/>
      <c r="L30" s="93">
        <v>2</v>
      </c>
      <c r="M30" s="173" t="s">
        <v>254</v>
      </c>
      <c r="N30" s="174"/>
      <c r="O30" s="173"/>
    </row>
    <row r="31" spans="1:15" ht="42" customHeight="1">
      <c r="A31" s="444"/>
      <c r="B31" s="93" t="s">
        <v>142</v>
      </c>
      <c r="C31" s="177" t="s">
        <v>255</v>
      </c>
      <c r="D31" s="93">
        <v>1</v>
      </c>
      <c r="E31" s="93"/>
      <c r="F31" s="93">
        <v>1</v>
      </c>
      <c r="G31" s="93">
        <v>112.7</v>
      </c>
      <c r="H31" s="93"/>
      <c r="I31" s="93">
        <v>112.7</v>
      </c>
      <c r="J31" s="93"/>
      <c r="K31" s="93"/>
      <c r="L31" s="93">
        <v>2</v>
      </c>
      <c r="M31" s="173" t="s">
        <v>228</v>
      </c>
      <c r="N31" s="174"/>
      <c r="O31" s="173"/>
    </row>
    <row r="32" spans="1:15" ht="37.5" customHeight="1">
      <c r="A32" s="93">
        <v>7</v>
      </c>
      <c r="B32" s="93" t="s">
        <v>135</v>
      </c>
      <c r="C32" s="177" t="s">
        <v>256</v>
      </c>
      <c r="D32" s="93">
        <v>5</v>
      </c>
      <c r="E32" s="93">
        <v>1</v>
      </c>
      <c r="F32" s="93">
        <v>4</v>
      </c>
      <c r="G32" s="93">
        <f>H32+I32</f>
        <v>284.5</v>
      </c>
      <c r="H32" s="93">
        <f>33.7</f>
        <v>33.7</v>
      </c>
      <c r="I32" s="93">
        <f>58.8+57.3+75.8+58.9</f>
        <v>250.79999999999998</v>
      </c>
      <c r="J32" s="93"/>
      <c r="K32" s="93"/>
      <c r="L32" s="93"/>
      <c r="M32" s="173" t="s">
        <v>248</v>
      </c>
      <c r="N32" s="174"/>
      <c r="O32" s="173"/>
    </row>
    <row r="33" spans="1:15" ht="45.75" customHeight="1">
      <c r="A33" s="93"/>
      <c r="B33" s="93" t="s">
        <v>135</v>
      </c>
      <c r="C33" s="177" t="s">
        <v>257</v>
      </c>
      <c r="D33" s="93">
        <v>2</v>
      </c>
      <c r="E33" s="93">
        <v>1</v>
      </c>
      <c r="F33" s="93">
        <v>1</v>
      </c>
      <c r="G33" s="93">
        <f>H33+I33</f>
        <v>143.3</v>
      </c>
      <c r="H33" s="93">
        <v>74.3</v>
      </c>
      <c r="I33" s="93">
        <v>69</v>
      </c>
      <c r="J33" s="93"/>
      <c r="K33" s="93"/>
      <c r="L33" s="93"/>
      <c r="M33" s="173" t="s">
        <v>241</v>
      </c>
      <c r="N33" s="174"/>
      <c r="O33" s="173"/>
    </row>
    <row r="34" spans="1:15" ht="58.5" customHeight="1">
      <c r="A34" s="93"/>
      <c r="B34" s="93" t="s">
        <v>135</v>
      </c>
      <c r="C34" s="177" t="s">
        <v>258</v>
      </c>
      <c r="D34" s="93">
        <v>7</v>
      </c>
      <c r="E34" s="93"/>
      <c r="F34" s="93">
        <v>7</v>
      </c>
      <c r="G34" s="93">
        <v>336.2</v>
      </c>
      <c r="H34" s="93"/>
      <c r="I34" s="93">
        <v>336.2</v>
      </c>
      <c r="J34" s="93"/>
      <c r="K34" s="93"/>
      <c r="L34" s="93"/>
      <c r="M34" s="173" t="s">
        <v>259</v>
      </c>
      <c r="N34" s="174"/>
      <c r="O34" s="173"/>
    </row>
    <row r="35" spans="1:15" ht="49.5" customHeight="1">
      <c r="A35" s="93"/>
      <c r="B35" s="93" t="s">
        <v>135</v>
      </c>
      <c r="C35" s="177" t="s">
        <v>260</v>
      </c>
      <c r="D35" s="93">
        <v>1</v>
      </c>
      <c r="E35" s="93"/>
      <c r="F35" s="93">
        <v>1</v>
      </c>
      <c r="G35" s="93">
        <v>112.7</v>
      </c>
      <c r="H35" s="93"/>
      <c r="I35" s="93">
        <v>112.7</v>
      </c>
      <c r="J35" s="93"/>
      <c r="K35" s="93"/>
      <c r="L35" s="93"/>
      <c r="M35" s="173" t="s">
        <v>228</v>
      </c>
      <c r="N35" s="174"/>
      <c r="O35" s="173"/>
    </row>
    <row r="36" spans="1:15" ht="49.5" customHeight="1">
      <c r="A36" s="178"/>
      <c r="B36" s="93" t="s">
        <v>135</v>
      </c>
      <c r="C36" s="177" t="s">
        <v>261</v>
      </c>
      <c r="D36" s="93">
        <v>1</v>
      </c>
      <c r="E36" s="93"/>
      <c r="F36" s="93">
        <v>1</v>
      </c>
      <c r="G36" s="93">
        <v>53.8</v>
      </c>
      <c r="H36" s="93"/>
      <c r="I36" s="93">
        <v>53.8</v>
      </c>
      <c r="J36" s="93">
        <v>4</v>
      </c>
      <c r="K36" s="93"/>
      <c r="L36" s="93">
        <v>4</v>
      </c>
      <c r="M36" s="173" t="s">
        <v>262</v>
      </c>
      <c r="N36" s="174"/>
      <c r="O36" s="173"/>
    </row>
    <row r="37" spans="1:15" ht="33.75">
      <c r="A37" s="93">
        <v>8</v>
      </c>
      <c r="B37" s="93" t="s">
        <v>130</v>
      </c>
      <c r="C37" s="93" t="s">
        <v>263</v>
      </c>
      <c r="D37" s="93">
        <v>4</v>
      </c>
      <c r="E37" s="93">
        <v>4</v>
      </c>
      <c r="F37" s="93"/>
      <c r="G37" s="93">
        <f>H37+I37</f>
        <v>154.1</v>
      </c>
      <c r="H37" s="93">
        <v>154.1</v>
      </c>
      <c r="I37" s="93"/>
      <c r="J37" s="93">
        <v>10</v>
      </c>
      <c r="K37" s="93">
        <v>10</v>
      </c>
      <c r="L37" s="93"/>
      <c r="M37" s="173" t="s">
        <v>264</v>
      </c>
      <c r="N37" s="174"/>
      <c r="O37" s="173"/>
    </row>
    <row r="38" spans="1:15" ht="48.75" customHeight="1">
      <c r="A38" s="443">
        <v>9</v>
      </c>
      <c r="B38" s="93" t="s">
        <v>25</v>
      </c>
      <c r="C38" s="175" t="s">
        <v>265</v>
      </c>
      <c r="D38" s="93">
        <v>3</v>
      </c>
      <c r="E38" s="93">
        <v>3</v>
      </c>
      <c r="F38" s="93"/>
      <c r="G38" s="93">
        <f>H38+I38</f>
        <v>124.8</v>
      </c>
      <c r="H38" s="93">
        <v>124.8</v>
      </c>
      <c r="I38" s="179"/>
      <c r="J38" s="93">
        <v>11</v>
      </c>
      <c r="K38" s="93">
        <v>11</v>
      </c>
      <c r="L38" s="93"/>
      <c r="M38" s="173" t="s">
        <v>230</v>
      </c>
      <c r="N38" s="174"/>
      <c r="O38" s="173"/>
    </row>
    <row r="39" spans="1:15" ht="33.75">
      <c r="A39" s="443"/>
      <c r="B39" s="93" t="s">
        <v>25</v>
      </c>
      <c r="C39" s="175" t="s">
        <v>266</v>
      </c>
      <c r="D39" s="93">
        <v>1</v>
      </c>
      <c r="E39" s="93">
        <v>1</v>
      </c>
      <c r="F39" s="93"/>
      <c r="G39" s="93">
        <f>H39+I39</f>
        <v>42.6</v>
      </c>
      <c r="H39" s="93">
        <v>42.6</v>
      </c>
      <c r="I39" s="179"/>
      <c r="J39" s="93">
        <v>5</v>
      </c>
      <c r="K39" s="93">
        <v>5</v>
      </c>
      <c r="L39" s="93"/>
      <c r="M39" s="173" t="s">
        <v>267</v>
      </c>
      <c r="N39" s="174"/>
      <c r="O39" s="173"/>
    </row>
    <row r="40" spans="1:15" ht="49.5" customHeight="1">
      <c r="A40" s="443"/>
      <c r="B40" s="93" t="s">
        <v>25</v>
      </c>
      <c r="C40" s="175" t="s">
        <v>268</v>
      </c>
      <c r="D40" s="93">
        <v>2</v>
      </c>
      <c r="E40" s="93"/>
      <c r="F40" s="93">
        <v>2</v>
      </c>
      <c r="G40" s="93">
        <f>H40+I40</f>
        <v>101.3</v>
      </c>
      <c r="H40" s="93"/>
      <c r="I40" s="179">
        <v>101.3</v>
      </c>
      <c r="J40" s="93">
        <v>5</v>
      </c>
      <c r="K40" s="93"/>
      <c r="L40" s="93">
        <v>5</v>
      </c>
      <c r="M40" s="173" t="s">
        <v>232</v>
      </c>
      <c r="N40" s="174"/>
      <c r="O40" s="173"/>
    </row>
    <row r="41" spans="1:15" ht="59.25" customHeight="1">
      <c r="A41" s="443"/>
      <c r="B41" s="93" t="s">
        <v>25</v>
      </c>
      <c r="C41" s="175" t="s">
        <v>269</v>
      </c>
      <c r="D41" s="93">
        <v>5</v>
      </c>
      <c r="E41" s="93"/>
      <c r="F41" s="93">
        <v>5</v>
      </c>
      <c r="G41" s="93">
        <f aca="true" t="shared" si="0" ref="G41:G72">H41+I41</f>
        <v>197.60000000000002</v>
      </c>
      <c r="H41" s="93"/>
      <c r="I41" s="179">
        <f>52.1+41.9+30.9+42.2+30.5</f>
        <v>197.60000000000002</v>
      </c>
      <c r="J41" s="93"/>
      <c r="K41" s="93"/>
      <c r="L41" s="93"/>
      <c r="M41" s="173" t="s">
        <v>270</v>
      </c>
      <c r="N41" s="174"/>
      <c r="O41" s="173"/>
    </row>
    <row r="42" spans="1:15" ht="48.75" customHeight="1">
      <c r="A42" s="443"/>
      <c r="B42" s="93" t="s">
        <v>25</v>
      </c>
      <c r="C42" s="175" t="s">
        <v>271</v>
      </c>
      <c r="D42" s="93">
        <v>1</v>
      </c>
      <c r="E42" s="93">
        <v>1</v>
      </c>
      <c r="F42" s="93"/>
      <c r="G42" s="93">
        <f t="shared" si="0"/>
        <v>31.9</v>
      </c>
      <c r="H42" s="93">
        <f>31.9</f>
        <v>31.9</v>
      </c>
      <c r="I42" s="179"/>
      <c r="J42" s="93"/>
      <c r="K42" s="93"/>
      <c r="L42" s="93"/>
      <c r="M42" s="173" t="s">
        <v>241</v>
      </c>
      <c r="N42" s="174"/>
      <c r="O42" s="173"/>
    </row>
    <row r="43" spans="1:15" ht="45" customHeight="1">
      <c r="A43" s="443">
        <v>10</v>
      </c>
      <c r="B43" s="93" t="s">
        <v>272</v>
      </c>
      <c r="C43" s="175" t="s">
        <v>273</v>
      </c>
      <c r="D43" s="93">
        <v>1</v>
      </c>
      <c r="E43" s="93"/>
      <c r="F43" s="93">
        <v>1</v>
      </c>
      <c r="G43" s="93">
        <v>73</v>
      </c>
      <c r="H43" s="93"/>
      <c r="I43" s="179">
        <v>73</v>
      </c>
      <c r="J43" s="93"/>
      <c r="K43" s="93"/>
      <c r="L43" s="93"/>
      <c r="M43" s="173" t="s">
        <v>228</v>
      </c>
      <c r="N43" s="174"/>
      <c r="O43" s="173"/>
    </row>
    <row r="44" spans="1:15" ht="39.75" customHeight="1">
      <c r="A44" s="448"/>
      <c r="B44" s="93" t="s">
        <v>272</v>
      </c>
      <c r="C44" s="175" t="s">
        <v>274</v>
      </c>
      <c r="D44" s="93">
        <v>10</v>
      </c>
      <c r="E44" s="93">
        <v>10</v>
      </c>
      <c r="F44" s="93"/>
      <c r="G44" s="93">
        <v>426.2</v>
      </c>
      <c r="H44" s="93">
        <v>426.2</v>
      </c>
      <c r="I44" s="179"/>
      <c r="J44" s="93">
        <v>30</v>
      </c>
      <c r="K44" s="93">
        <v>30</v>
      </c>
      <c r="L44" s="93"/>
      <c r="M44" s="173" t="s">
        <v>275</v>
      </c>
      <c r="N44" s="174"/>
      <c r="O44" s="173"/>
    </row>
    <row r="45" spans="1:15" ht="45.75" customHeight="1">
      <c r="A45" s="443">
        <v>11</v>
      </c>
      <c r="B45" s="93" t="s">
        <v>276</v>
      </c>
      <c r="C45" s="177" t="s">
        <v>277</v>
      </c>
      <c r="D45" s="93">
        <v>3</v>
      </c>
      <c r="E45" s="93">
        <v>3</v>
      </c>
      <c r="F45" s="93"/>
      <c r="G45" s="93">
        <f t="shared" si="0"/>
        <v>109.9</v>
      </c>
      <c r="H45" s="93">
        <f>28+27.6+54.3</f>
        <v>109.9</v>
      </c>
      <c r="I45" s="93"/>
      <c r="J45" s="93"/>
      <c r="K45" s="93"/>
      <c r="L45" s="93"/>
      <c r="M45" s="173" t="s">
        <v>241</v>
      </c>
      <c r="N45" s="174"/>
      <c r="O45" s="173"/>
    </row>
    <row r="46" spans="1:15" ht="42" customHeight="1">
      <c r="A46" s="443"/>
      <c r="B46" s="93" t="s">
        <v>276</v>
      </c>
      <c r="C46" s="177" t="s">
        <v>278</v>
      </c>
      <c r="D46" s="93">
        <v>1</v>
      </c>
      <c r="E46" s="93"/>
      <c r="F46" s="93">
        <v>1</v>
      </c>
      <c r="G46" s="93">
        <v>65</v>
      </c>
      <c r="H46" s="93"/>
      <c r="I46" s="93">
        <v>65</v>
      </c>
      <c r="J46" s="93"/>
      <c r="K46" s="93"/>
      <c r="L46" s="93"/>
      <c r="M46" s="173" t="s">
        <v>228</v>
      </c>
      <c r="N46" s="174"/>
      <c r="O46" s="173"/>
    </row>
    <row r="47" spans="1:15" ht="47.25" customHeight="1">
      <c r="A47" s="444"/>
      <c r="B47" s="93" t="s">
        <v>276</v>
      </c>
      <c r="C47" s="177" t="s">
        <v>279</v>
      </c>
      <c r="D47" s="93">
        <v>1</v>
      </c>
      <c r="E47" s="93"/>
      <c r="F47" s="93">
        <v>1</v>
      </c>
      <c r="G47" s="93">
        <v>27.5</v>
      </c>
      <c r="H47" s="93"/>
      <c r="I47" s="93">
        <v>27.5</v>
      </c>
      <c r="J47" s="93">
        <v>1</v>
      </c>
      <c r="K47" s="93"/>
      <c r="L47" s="93">
        <v>1</v>
      </c>
      <c r="M47" s="173" t="s">
        <v>262</v>
      </c>
      <c r="N47" s="174"/>
      <c r="O47" s="173"/>
    </row>
    <row r="48" spans="1:15" ht="57.75" customHeight="1">
      <c r="A48" s="443">
        <v>12</v>
      </c>
      <c r="B48" s="93" t="s">
        <v>25</v>
      </c>
      <c r="C48" s="93" t="s">
        <v>280</v>
      </c>
      <c r="D48" s="93">
        <v>1</v>
      </c>
      <c r="E48" s="93">
        <v>1</v>
      </c>
      <c r="F48" s="93"/>
      <c r="G48" s="93">
        <f t="shared" si="0"/>
        <v>51.3</v>
      </c>
      <c r="H48" s="93">
        <v>51.3</v>
      </c>
      <c r="I48" s="93"/>
      <c r="J48" s="93">
        <v>3</v>
      </c>
      <c r="K48" s="93">
        <v>3</v>
      </c>
      <c r="L48" s="93"/>
      <c r="M48" s="173" t="s">
        <v>230</v>
      </c>
      <c r="N48" s="174"/>
      <c r="O48" s="173"/>
    </row>
    <row r="49" spans="1:15" ht="42.75" customHeight="1">
      <c r="A49" s="443"/>
      <c r="B49" s="93" t="s">
        <v>25</v>
      </c>
      <c r="C49" s="93" t="s">
        <v>281</v>
      </c>
      <c r="D49" s="93">
        <v>1</v>
      </c>
      <c r="E49" s="93"/>
      <c r="F49" s="93">
        <v>1</v>
      </c>
      <c r="G49" s="93">
        <v>62</v>
      </c>
      <c r="H49" s="93"/>
      <c r="I49" s="93">
        <v>62</v>
      </c>
      <c r="J49" s="93"/>
      <c r="K49" s="93"/>
      <c r="L49" s="93"/>
      <c r="M49" s="173" t="s">
        <v>228</v>
      </c>
      <c r="N49" s="174"/>
      <c r="O49" s="173"/>
    </row>
    <row r="50" spans="1:15" ht="41.25" customHeight="1">
      <c r="A50" s="443"/>
      <c r="B50" s="93" t="s">
        <v>135</v>
      </c>
      <c r="C50" s="177" t="s">
        <v>282</v>
      </c>
      <c r="D50" s="93">
        <v>2</v>
      </c>
      <c r="E50" s="93">
        <v>2</v>
      </c>
      <c r="F50" s="93"/>
      <c r="G50" s="93">
        <f t="shared" si="0"/>
        <v>46.7</v>
      </c>
      <c r="H50" s="93">
        <f>25+21.7</f>
        <v>46.7</v>
      </c>
      <c r="I50" s="93"/>
      <c r="J50" s="93"/>
      <c r="K50" s="93"/>
      <c r="L50" s="93"/>
      <c r="M50" s="173" t="s">
        <v>283</v>
      </c>
      <c r="N50" s="174"/>
      <c r="O50" s="173"/>
    </row>
    <row r="51" spans="1:15" ht="42" customHeight="1">
      <c r="A51" s="93">
        <v>13</v>
      </c>
      <c r="B51" s="93" t="s">
        <v>130</v>
      </c>
      <c r="C51" s="93">
        <v>15</v>
      </c>
      <c r="D51" s="93">
        <v>4</v>
      </c>
      <c r="E51" s="93">
        <v>4</v>
      </c>
      <c r="F51" s="93"/>
      <c r="G51" s="93">
        <f t="shared" si="0"/>
        <v>129.9</v>
      </c>
      <c r="H51" s="93">
        <v>129.9</v>
      </c>
      <c r="I51" s="93"/>
      <c r="J51" s="93">
        <v>9</v>
      </c>
      <c r="K51" s="93">
        <v>9</v>
      </c>
      <c r="L51" s="93"/>
      <c r="M51" s="173" t="s">
        <v>264</v>
      </c>
      <c r="N51" s="174"/>
      <c r="O51" s="173"/>
    </row>
    <row r="52" spans="1:15" ht="41.25" customHeight="1">
      <c r="A52" s="443">
        <v>14</v>
      </c>
      <c r="B52" s="93" t="s">
        <v>276</v>
      </c>
      <c r="C52" s="177" t="s">
        <v>284</v>
      </c>
      <c r="D52" s="93">
        <v>6</v>
      </c>
      <c r="E52" s="93">
        <v>5</v>
      </c>
      <c r="F52" s="93">
        <v>1</v>
      </c>
      <c r="G52" s="93">
        <f t="shared" si="0"/>
        <v>372</v>
      </c>
      <c r="H52" s="93">
        <f>55.4+68.4+68.3+57+67.2</f>
        <v>316.3</v>
      </c>
      <c r="I52" s="93">
        <v>55.7</v>
      </c>
      <c r="J52" s="93"/>
      <c r="K52" s="93"/>
      <c r="L52" s="93"/>
      <c r="M52" s="173" t="s">
        <v>248</v>
      </c>
      <c r="N52" s="174"/>
      <c r="O52" s="173"/>
    </row>
    <row r="53" spans="1:15" ht="41.25" customHeight="1">
      <c r="A53" s="443"/>
      <c r="B53" s="93" t="s">
        <v>276</v>
      </c>
      <c r="C53" s="177" t="s">
        <v>285</v>
      </c>
      <c r="D53" s="93">
        <v>2</v>
      </c>
      <c r="E53" s="93">
        <v>2</v>
      </c>
      <c r="F53" s="93"/>
      <c r="G53" s="93">
        <f t="shared" si="0"/>
        <v>116.6</v>
      </c>
      <c r="H53" s="93">
        <f>63.9+52.7</f>
        <v>116.6</v>
      </c>
      <c r="I53" s="93"/>
      <c r="J53" s="93"/>
      <c r="K53" s="93"/>
      <c r="L53" s="93"/>
      <c r="M53" s="173" t="s">
        <v>241</v>
      </c>
      <c r="N53" s="174"/>
      <c r="O53" s="173"/>
    </row>
    <row r="54" spans="1:15" ht="44.25" customHeight="1">
      <c r="A54" s="443">
        <v>15</v>
      </c>
      <c r="B54" s="93" t="s">
        <v>25</v>
      </c>
      <c r="C54" s="175" t="s">
        <v>286</v>
      </c>
      <c r="D54" s="93">
        <v>2</v>
      </c>
      <c r="E54" s="93">
        <v>1</v>
      </c>
      <c r="F54" s="93">
        <v>1</v>
      </c>
      <c r="G54" s="93">
        <f t="shared" si="0"/>
        <v>120.1</v>
      </c>
      <c r="H54" s="93">
        <v>54.4</v>
      </c>
      <c r="I54" s="93">
        <v>65.7</v>
      </c>
      <c r="J54" s="93">
        <v>5</v>
      </c>
      <c r="K54" s="93">
        <v>3</v>
      </c>
      <c r="L54" s="93">
        <v>2</v>
      </c>
      <c r="M54" s="173" t="s">
        <v>230</v>
      </c>
      <c r="N54" s="174"/>
      <c r="O54" s="173"/>
    </row>
    <row r="55" spans="1:15" ht="39.75" customHeight="1">
      <c r="A55" s="443"/>
      <c r="B55" s="93" t="s">
        <v>135</v>
      </c>
      <c r="C55" s="177" t="s">
        <v>287</v>
      </c>
      <c r="D55" s="93">
        <v>1</v>
      </c>
      <c r="E55" s="93"/>
      <c r="F55" s="93">
        <v>1</v>
      </c>
      <c r="G55" s="93">
        <f t="shared" si="0"/>
        <v>71</v>
      </c>
      <c r="H55" s="93"/>
      <c r="I55" s="93">
        <v>71</v>
      </c>
      <c r="J55" s="93"/>
      <c r="K55" s="93"/>
      <c r="L55" s="93"/>
      <c r="M55" s="173" t="s">
        <v>248</v>
      </c>
      <c r="N55" s="174"/>
      <c r="O55" s="173"/>
    </row>
    <row r="56" spans="1:15" ht="51" customHeight="1">
      <c r="A56" s="443"/>
      <c r="B56" s="93" t="s">
        <v>135</v>
      </c>
      <c r="C56" s="177" t="s">
        <v>288</v>
      </c>
      <c r="D56" s="93">
        <v>3</v>
      </c>
      <c r="E56" s="93">
        <v>1</v>
      </c>
      <c r="F56" s="93">
        <v>2</v>
      </c>
      <c r="G56" s="93">
        <f t="shared" si="0"/>
        <v>179</v>
      </c>
      <c r="H56" s="93">
        <v>52.8</v>
      </c>
      <c r="I56" s="93">
        <f>59.4+66.8</f>
        <v>126.19999999999999</v>
      </c>
      <c r="J56" s="93"/>
      <c r="K56" s="93"/>
      <c r="L56" s="93"/>
      <c r="M56" s="173" t="s">
        <v>250</v>
      </c>
      <c r="N56" s="174"/>
      <c r="O56" s="173"/>
    </row>
    <row r="57" spans="1:15" ht="51.75" customHeight="1">
      <c r="A57" s="443"/>
      <c r="B57" s="93" t="s">
        <v>135</v>
      </c>
      <c r="C57" s="177" t="s">
        <v>289</v>
      </c>
      <c r="D57" s="93">
        <v>1</v>
      </c>
      <c r="E57" s="93"/>
      <c r="F57" s="93">
        <v>1</v>
      </c>
      <c r="G57" s="93">
        <v>63.1</v>
      </c>
      <c r="H57" s="93"/>
      <c r="I57" s="93">
        <v>63.1</v>
      </c>
      <c r="J57" s="93"/>
      <c r="K57" s="93"/>
      <c r="L57" s="93"/>
      <c r="M57" s="173" t="s">
        <v>228</v>
      </c>
      <c r="N57" s="174"/>
      <c r="O57" s="173"/>
    </row>
    <row r="58" spans="1:15" ht="49.5" customHeight="1">
      <c r="A58" s="444"/>
      <c r="B58" s="93" t="s">
        <v>25</v>
      </c>
      <c r="C58" s="177" t="s">
        <v>290</v>
      </c>
      <c r="D58" s="93">
        <v>1</v>
      </c>
      <c r="E58" s="93"/>
      <c r="F58" s="93">
        <v>1</v>
      </c>
      <c r="G58" s="93">
        <v>67.9</v>
      </c>
      <c r="H58" s="93"/>
      <c r="I58" s="93">
        <v>67.9</v>
      </c>
      <c r="J58" s="93">
        <v>1</v>
      </c>
      <c r="K58" s="93"/>
      <c r="L58" s="93">
        <v>1</v>
      </c>
      <c r="M58" s="173" t="s">
        <v>254</v>
      </c>
      <c r="N58" s="174"/>
      <c r="O58" s="173"/>
    </row>
    <row r="59" spans="1:15" ht="52.5" customHeight="1">
      <c r="A59" s="443">
        <v>16</v>
      </c>
      <c r="B59" s="93" t="s">
        <v>276</v>
      </c>
      <c r="C59" s="175" t="s">
        <v>291</v>
      </c>
      <c r="D59" s="93">
        <v>1</v>
      </c>
      <c r="E59" s="93"/>
      <c r="F59" s="93">
        <v>1</v>
      </c>
      <c r="G59" s="93">
        <f t="shared" si="0"/>
        <v>57.2</v>
      </c>
      <c r="H59" s="93"/>
      <c r="I59" s="179">
        <v>57.2</v>
      </c>
      <c r="J59" s="93">
        <v>3</v>
      </c>
      <c r="K59" s="93"/>
      <c r="L59" s="93">
        <v>3</v>
      </c>
      <c r="M59" s="173" t="s">
        <v>232</v>
      </c>
      <c r="N59" s="174"/>
      <c r="O59" s="173"/>
    </row>
    <row r="60" spans="1:15" ht="52.5" customHeight="1">
      <c r="A60" s="449"/>
      <c r="B60" s="93" t="s">
        <v>276</v>
      </c>
      <c r="C60" s="175" t="s">
        <v>292</v>
      </c>
      <c r="D60" s="93">
        <v>1</v>
      </c>
      <c r="E60" s="93"/>
      <c r="F60" s="93">
        <v>1</v>
      </c>
      <c r="G60" s="93">
        <f t="shared" si="0"/>
        <v>70.1</v>
      </c>
      <c r="H60" s="93">
        <v>70.1</v>
      </c>
      <c r="I60" s="179"/>
      <c r="J60" s="93"/>
      <c r="K60" s="93"/>
      <c r="L60" s="93"/>
      <c r="M60" s="173" t="s">
        <v>270</v>
      </c>
      <c r="N60" s="174"/>
      <c r="O60" s="173"/>
    </row>
    <row r="61" spans="1:15" ht="50.25" customHeight="1">
      <c r="A61" s="449"/>
      <c r="B61" s="93" t="s">
        <v>276</v>
      </c>
      <c r="C61" s="175" t="s">
        <v>293</v>
      </c>
      <c r="D61" s="93">
        <v>3</v>
      </c>
      <c r="E61" s="93">
        <v>3</v>
      </c>
      <c r="F61" s="93"/>
      <c r="G61" s="93">
        <f t="shared" si="0"/>
        <v>175.8</v>
      </c>
      <c r="H61" s="93">
        <f>54.4+67.1+54.3</f>
        <v>175.8</v>
      </c>
      <c r="I61" s="179"/>
      <c r="J61" s="93"/>
      <c r="K61" s="93"/>
      <c r="L61" s="93"/>
      <c r="M61" s="173" t="s">
        <v>241</v>
      </c>
      <c r="N61" s="174"/>
      <c r="O61" s="173"/>
    </row>
    <row r="62" spans="1:15" ht="59.25" customHeight="1">
      <c r="A62" s="443">
        <v>17</v>
      </c>
      <c r="B62" s="93" t="s">
        <v>25</v>
      </c>
      <c r="C62" s="175" t="s">
        <v>294</v>
      </c>
      <c r="D62" s="93">
        <v>1</v>
      </c>
      <c r="E62" s="93"/>
      <c r="F62" s="93">
        <v>1</v>
      </c>
      <c r="G62" s="93">
        <f t="shared" si="0"/>
        <v>72.3</v>
      </c>
      <c r="H62" s="93"/>
      <c r="I62" s="93">
        <v>72.3</v>
      </c>
      <c r="J62" s="93">
        <v>2</v>
      </c>
      <c r="K62" s="93"/>
      <c r="L62" s="93">
        <v>2</v>
      </c>
      <c r="M62" s="173" t="s">
        <v>232</v>
      </c>
      <c r="N62" s="174"/>
      <c r="O62" s="173"/>
    </row>
    <row r="63" spans="1:15" ht="59.25" customHeight="1">
      <c r="A63" s="450"/>
      <c r="B63" s="93" t="s">
        <v>135</v>
      </c>
      <c r="C63" s="177" t="s">
        <v>295</v>
      </c>
      <c r="D63" s="93">
        <v>1</v>
      </c>
      <c r="E63" s="93"/>
      <c r="F63" s="93">
        <v>1</v>
      </c>
      <c r="G63" s="93">
        <f t="shared" si="0"/>
        <v>66.6</v>
      </c>
      <c r="H63" s="93"/>
      <c r="I63" s="93">
        <v>66.6</v>
      </c>
      <c r="J63" s="93"/>
      <c r="K63" s="93"/>
      <c r="L63" s="93"/>
      <c r="M63" s="173" t="s">
        <v>248</v>
      </c>
      <c r="N63" s="174"/>
      <c r="O63" s="173"/>
    </row>
    <row r="64" spans="1:15" ht="58.5" customHeight="1">
      <c r="A64" s="450"/>
      <c r="B64" s="93" t="s">
        <v>135</v>
      </c>
      <c r="C64" s="177" t="s">
        <v>296</v>
      </c>
      <c r="D64" s="93">
        <v>1</v>
      </c>
      <c r="E64" s="93">
        <v>1</v>
      </c>
      <c r="F64" s="93"/>
      <c r="G64" s="93">
        <f t="shared" si="0"/>
        <v>67.8</v>
      </c>
      <c r="H64" s="93">
        <v>67.8</v>
      </c>
      <c r="I64" s="93"/>
      <c r="J64" s="93"/>
      <c r="K64" s="93"/>
      <c r="L64" s="93"/>
      <c r="M64" s="173" t="s">
        <v>250</v>
      </c>
      <c r="N64" s="174"/>
      <c r="O64" s="173"/>
    </row>
    <row r="65" spans="1:15" ht="60" customHeight="1">
      <c r="A65" s="450"/>
      <c r="B65" s="93" t="s">
        <v>135</v>
      </c>
      <c r="C65" s="177" t="s">
        <v>297</v>
      </c>
      <c r="D65" s="93">
        <v>1</v>
      </c>
      <c r="E65" s="93"/>
      <c r="F65" s="93">
        <v>1</v>
      </c>
      <c r="G65" s="93"/>
      <c r="H65" s="93">
        <v>68.1</v>
      </c>
      <c r="I65" s="93"/>
      <c r="J65" s="93"/>
      <c r="K65" s="93"/>
      <c r="L65" s="93"/>
      <c r="M65" s="173" t="s">
        <v>228</v>
      </c>
      <c r="N65" s="174"/>
      <c r="O65" s="173"/>
    </row>
    <row r="66" spans="1:15" ht="62.25" customHeight="1">
      <c r="A66" s="450"/>
      <c r="B66" s="93" t="s">
        <v>25</v>
      </c>
      <c r="C66" s="177" t="s">
        <v>298</v>
      </c>
      <c r="D66" s="93">
        <v>1</v>
      </c>
      <c r="E66" s="93"/>
      <c r="F66" s="93">
        <v>1</v>
      </c>
      <c r="G66" s="93">
        <v>55.1</v>
      </c>
      <c r="H66" s="93"/>
      <c r="I66" s="93">
        <v>55.1</v>
      </c>
      <c r="J66" s="93">
        <v>1</v>
      </c>
      <c r="K66" s="93"/>
      <c r="L66" s="93">
        <v>1</v>
      </c>
      <c r="M66" s="173" t="s">
        <v>254</v>
      </c>
      <c r="N66" s="174"/>
      <c r="O66" s="173"/>
    </row>
    <row r="67" spans="1:15" ht="33.75">
      <c r="A67" s="443">
        <v>18</v>
      </c>
      <c r="B67" s="93" t="s">
        <v>272</v>
      </c>
      <c r="C67" s="175" t="s">
        <v>299</v>
      </c>
      <c r="D67" s="93">
        <v>4</v>
      </c>
      <c r="E67" s="175">
        <v>2</v>
      </c>
      <c r="F67" s="93">
        <v>2</v>
      </c>
      <c r="G67" s="93">
        <f t="shared" si="0"/>
        <v>156.5</v>
      </c>
      <c r="H67" s="93">
        <v>83.8</v>
      </c>
      <c r="I67" s="93">
        <v>72.7</v>
      </c>
      <c r="J67" s="93">
        <v>11</v>
      </c>
      <c r="K67" s="93">
        <v>6</v>
      </c>
      <c r="L67" s="93">
        <v>5</v>
      </c>
      <c r="M67" s="173" t="s">
        <v>225</v>
      </c>
      <c r="N67" s="174"/>
      <c r="O67" s="173"/>
    </row>
    <row r="68" spans="1:15" ht="59.25" customHeight="1">
      <c r="A68" s="443"/>
      <c r="B68" s="93" t="s">
        <v>272</v>
      </c>
      <c r="C68" s="175" t="s">
        <v>300</v>
      </c>
      <c r="D68" s="93">
        <v>1</v>
      </c>
      <c r="E68" s="175"/>
      <c r="F68" s="93">
        <v>1</v>
      </c>
      <c r="G68" s="93">
        <v>61</v>
      </c>
      <c r="H68" s="93"/>
      <c r="I68" s="93">
        <v>61</v>
      </c>
      <c r="J68" s="93"/>
      <c r="K68" s="93"/>
      <c r="L68" s="93"/>
      <c r="M68" s="173" t="s">
        <v>228</v>
      </c>
      <c r="N68" s="174"/>
      <c r="O68" s="173"/>
    </row>
    <row r="69" spans="1:15" ht="53.25" customHeight="1">
      <c r="A69" s="443"/>
      <c r="B69" s="93" t="s">
        <v>272</v>
      </c>
      <c r="C69" s="175" t="s">
        <v>301</v>
      </c>
      <c r="D69" s="93">
        <v>4</v>
      </c>
      <c r="E69" s="175">
        <v>2</v>
      </c>
      <c r="F69" s="93">
        <v>2</v>
      </c>
      <c r="G69" s="93">
        <f t="shared" si="0"/>
        <v>156.5</v>
      </c>
      <c r="H69" s="93">
        <v>83.8</v>
      </c>
      <c r="I69" s="93">
        <v>72.7</v>
      </c>
      <c r="J69" s="93">
        <v>11</v>
      </c>
      <c r="K69" s="93">
        <v>6</v>
      </c>
      <c r="L69" s="93">
        <v>5</v>
      </c>
      <c r="M69" s="173" t="s">
        <v>225</v>
      </c>
      <c r="N69" s="174"/>
      <c r="O69" s="173"/>
    </row>
    <row r="70" spans="1:15" ht="59.25" customHeight="1">
      <c r="A70" s="443"/>
      <c r="B70" s="93" t="s">
        <v>272</v>
      </c>
      <c r="C70" s="175" t="s">
        <v>302</v>
      </c>
      <c r="D70" s="93">
        <v>2</v>
      </c>
      <c r="E70" s="175"/>
      <c r="F70" s="93">
        <v>2</v>
      </c>
      <c r="G70" s="93">
        <f t="shared" si="0"/>
        <v>72.4</v>
      </c>
      <c r="H70" s="93"/>
      <c r="I70" s="93">
        <f>30.3+42.1</f>
        <v>72.4</v>
      </c>
      <c r="J70" s="93"/>
      <c r="K70" s="93"/>
      <c r="L70" s="93"/>
      <c r="M70" s="173" t="s">
        <v>232</v>
      </c>
      <c r="N70" s="174"/>
      <c r="O70" s="173"/>
    </row>
    <row r="71" spans="1:15" ht="60.75" customHeight="1">
      <c r="A71" s="443">
        <v>19</v>
      </c>
      <c r="B71" s="93" t="s">
        <v>135</v>
      </c>
      <c r="C71" s="177" t="s">
        <v>303</v>
      </c>
      <c r="D71" s="93">
        <v>6</v>
      </c>
      <c r="E71" s="93"/>
      <c r="F71" s="93">
        <v>6</v>
      </c>
      <c r="G71" s="93">
        <f t="shared" si="0"/>
        <v>313.6</v>
      </c>
      <c r="H71" s="93"/>
      <c r="I71" s="93">
        <f>44.4+68.2+68.5+59.1+39.8+33.6</f>
        <v>313.6</v>
      </c>
      <c r="J71" s="93"/>
      <c r="K71" s="93"/>
      <c r="L71" s="93"/>
      <c r="M71" s="173" t="s">
        <v>248</v>
      </c>
      <c r="N71" s="174"/>
      <c r="O71" s="173"/>
    </row>
    <row r="72" spans="1:15" ht="57.75" customHeight="1">
      <c r="A72" s="443"/>
      <c r="B72" s="93" t="s">
        <v>135</v>
      </c>
      <c r="C72" s="177" t="s">
        <v>304</v>
      </c>
      <c r="D72" s="93">
        <v>15</v>
      </c>
      <c r="E72" s="93">
        <v>3</v>
      </c>
      <c r="F72" s="93">
        <v>12</v>
      </c>
      <c r="G72" s="93">
        <f t="shared" si="0"/>
        <v>697.0999999999999</v>
      </c>
      <c r="H72" s="93">
        <f>38.8+32.6+40</f>
        <v>111.4</v>
      </c>
      <c r="I72" s="93">
        <f>34+66.5+38.5+33.9+51.3+38.7+65.7+34.1+46.5+39.4+68.7+68.4</f>
        <v>585.6999999999999</v>
      </c>
      <c r="J72" s="93"/>
      <c r="K72" s="93"/>
      <c r="L72" s="93"/>
      <c r="M72" s="173" t="s">
        <v>250</v>
      </c>
      <c r="N72" s="174"/>
      <c r="O72" s="173"/>
    </row>
    <row r="73" spans="1:15" ht="60" customHeight="1">
      <c r="A73" s="443"/>
      <c r="B73" s="93" t="s">
        <v>135</v>
      </c>
      <c r="C73" s="177" t="s">
        <v>305</v>
      </c>
      <c r="D73" s="93">
        <v>1</v>
      </c>
      <c r="E73" s="93"/>
      <c r="F73" s="93">
        <v>1</v>
      </c>
      <c r="G73" s="93">
        <v>39.3</v>
      </c>
      <c r="H73" s="93"/>
      <c r="I73" s="93">
        <v>39.3</v>
      </c>
      <c r="J73" s="93"/>
      <c r="K73" s="93"/>
      <c r="L73" s="93"/>
      <c r="M73" s="173" t="s">
        <v>306</v>
      </c>
      <c r="N73" s="174"/>
      <c r="O73" s="173"/>
    </row>
    <row r="74" spans="1:15" ht="61.5" customHeight="1">
      <c r="A74" s="443">
        <v>20</v>
      </c>
      <c r="B74" s="93" t="s">
        <v>272</v>
      </c>
      <c r="C74" s="175" t="s">
        <v>307</v>
      </c>
      <c r="D74" s="93">
        <v>7</v>
      </c>
      <c r="E74" s="93">
        <v>5</v>
      </c>
      <c r="F74" s="93">
        <v>2</v>
      </c>
      <c r="G74" s="93">
        <f aca="true" t="shared" si="1" ref="G74:G128">H74+I74</f>
        <v>298.3</v>
      </c>
      <c r="H74" s="93">
        <v>224.6</v>
      </c>
      <c r="I74" s="179">
        <v>73.7</v>
      </c>
      <c r="J74" s="93">
        <v>17</v>
      </c>
      <c r="K74" s="93">
        <v>14</v>
      </c>
      <c r="L74" s="93">
        <v>3</v>
      </c>
      <c r="M74" s="173" t="s">
        <v>230</v>
      </c>
      <c r="N74" s="174"/>
      <c r="O74" s="173"/>
    </row>
    <row r="75" spans="1:15" ht="60" customHeight="1">
      <c r="A75" s="443"/>
      <c r="B75" s="93" t="s">
        <v>272</v>
      </c>
      <c r="C75" s="175" t="s">
        <v>308</v>
      </c>
      <c r="D75" s="93">
        <v>2</v>
      </c>
      <c r="E75" s="93"/>
      <c r="F75" s="93">
        <v>2</v>
      </c>
      <c r="G75" s="93">
        <f t="shared" si="1"/>
        <v>0</v>
      </c>
      <c r="H75" s="93"/>
      <c r="I75" s="179"/>
      <c r="J75" s="93">
        <v>3</v>
      </c>
      <c r="K75" s="93"/>
      <c r="L75" s="93">
        <v>3</v>
      </c>
      <c r="M75" s="173" t="s">
        <v>232</v>
      </c>
      <c r="N75" s="174"/>
      <c r="O75" s="173"/>
    </row>
    <row r="76" spans="1:15" ht="60.75" customHeight="1">
      <c r="A76" s="444"/>
      <c r="B76" s="93" t="s">
        <v>272</v>
      </c>
      <c r="C76" s="175" t="s">
        <v>309</v>
      </c>
      <c r="D76" s="93">
        <v>2</v>
      </c>
      <c r="E76" s="93"/>
      <c r="F76" s="93">
        <v>2</v>
      </c>
      <c r="G76" s="93">
        <v>107.6</v>
      </c>
      <c r="H76" s="93"/>
      <c r="I76" s="179">
        <v>107.6</v>
      </c>
      <c r="J76" s="93">
        <v>6</v>
      </c>
      <c r="K76" s="93"/>
      <c r="L76" s="93">
        <v>6</v>
      </c>
      <c r="M76" s="173" t="s">
        <v>310</v>
      </c>
      <c r="N76" s="174"/>
      <c r="O76" s="173"/>
    </row>
    <row r="77" spans="1:15" ht="57" customHeight="1">
      <c r="A77" s="443">
        <v>21</v>
      </c>
      <c r="B77" s="93" t="s">
        <v>25</v>
      </c>
      <c r="C77" s="175" t="s">
        <v>311</v>
      </c>
      <c r="D77" s="93">
        <v>1</v>
      </c>
      <c r="E77" s="93">
        <v>1</v>
      </c>
      <c r="F77" s="93"/>
      <c r="G77" s="93">
        <f t="shared" si="1"/>
        <v>70</v>
      </c>
      <c r="H77" s="93">
        <v>70</v>
      </c>
      <c r="I77" s="179"/>
      <c r="J77" s="93">
        <v>3</v>
      </c>
      <c r="K77" s="93"/>
      <c r="L77" s="93">
        <v>3</v>
      </c>
      <c r="M77" s="173" t="s">
        <v>232</v>
      </c>
      <c r="N77" s="174"/>
      <c r="O77" s="173"/>
    </row>
    <row r="78" spans="1:15" ht="60.75" customHeight="1">
      <c r="A78" s="449"/>
      <c r="B78" s="93" t="s">
        <v>135</v>
      </c>
      <c r="C78" s="177" t="s">
        <v>312</v>
      </c>
      <c r="D78" s="93">
        <v>4</v>
      </c>
      <c r="E78" s="93">
        <v>4</v>
      </c>
      <c r="F78" s="93"/>
      <c r="G78" s="93">
        <f t="shared" si="1"/>
        <v>272</v>
      </c>
      <c r="H78" s="93">
        <f>72+70.8+70.4+58.8</f>
        <v>272</v>
      </c>
      <c r="I78" s="93"/>
      <c r="J78" s="93"/>
      <c r="K78" s="93"/>
      <c r="L78" s="93"/>
      <c r="M78" s="173" t="s">
        <v>248</v>
      </c>
      <c r="N78" s="174"/>
      <c r="O78" s="173"/>
    </row>
    <row r="79" spans="1:15" ht="58.5" customHeight="1">
      <c r="A79" s="449"/>
      <c r="B79" s="93" t="s">
        <v>135</v>
      </c>
      <c r="C79" s="177" t="s">
        <v>313</v>
      </c>
      <c r="D79" s="93">
        <v>1</v>
      </c>
      <c r="E79" s="93">
        <v>1</v>
      </c>
      <c r="F79" s="93"/>
      <c r="G79" s="93">
        <f t="shared" si="1"/>
        <v>66.4</v>
      </c>
      <c r="H79" s="93">
        <v>66.4</v>
      </c>
      <c r="I79" s="93"/>
      <c r="J79" s="93"/>
      <c r="K79" s="93"/>
      <c r="L79" s="93"/>
      <c r="M79" s="173" t="s">
        <v>250</v>
      </c>
      <c r="N79" s="174"/>
      <c r="O79" s="173"/>
    </row>
    <row r="80" spans="1:15" ht="58.5" customHeight="1">
      <c r="A80" s="443">
        <v>22</v>
      </c>
      <c r="B80" s="93" t="s">
        <v>272</v>
      </c>
      <c r="C80" s="175" t="s">
        <v>314</v>
      </c>
      <c r="D80" s="93">
        <v>9</v>
      </c>
      <c r="E80" s="93">
        <v>9</v>
      </c>
      <c r="F80" s="93"/>
      <c r="G80" s="93">
        <f t="shared" si="1"/>
        <v>360.1</v>
      </c>
      <c r="H80" s="93">
        <v>360.1</v>
      </c>
      <c r="I80" s="179"/>
      <c r="J80" s="93">
        <v>23</v>
      </c>
      <c r="K80" s="93">
        <v>23</v>
      </c>
      <c r="L80" s="93"/>
      <c r="M80" s="173" t="s">
        <v>230</v>
      </c>
      <c r="N80" s="174"/>
      <c r="O80" s="173"/>
    </row>
    <row r="81" spans="1:15" ht="54" customHeight="1">
      <c r="A81" s="449"/>
      <c r="B81" s="93" t="s">
        <v>272</v>
      </c>
      <c r="C81" s="175" t="s">
        <v>315</v>
      </c>
      <c r="D81" s="93">
        <v>1</v>
      </c>
      <c r="E81" s="93"/>
      <c r="F81" s="93">
        <v>1</v>
      </c>
      <c r="G81" s="93">
        <f t="shared" si="1"/>
        <v>27.1</v>
      </c>
      <c r="H81" s="93"/>
      <c r="I81" s="179">
        <v>27.1</v>
      </c>
      <c r="J81" s="93">
        <v>1</v>
      </c>
      <c r="K81" s="93"/>
      <c r="L81" s="93">
        <v>1</v>
      </c>
      <c r="M81" s="173" t="s">
        <v>316</v>
      </c>
      <c r="N81" s="174"/>
      <c r="O81" s="173"/>
    </row>
    <row r="82" spans="1:15" ht="60.75" customHeight="1">
      <c r="A82" s="449"/>
      <c r="B82" s="93" t="s">
        <v>272</v>
      </c>
      <c r="C82" s="175" t="s">
        <v>317</v>
      </c>
      <c r="D82" s="93">
        <v>3</v>
      </c>
      <c r="E82" s="93"/>
      <c r="F82" s="93">
        <v>3</v>
      </c>
      <c r="G82" s="93">
        <f t="shared" si="1"/>
        <v>159</v>
      </c>
      <c r="H82" s="93"/>
      <c r="I82" s="179">
        <v>159</v>
      </c>
      <c r="J82" s="93">
        <v>9</v>
      </c>
      <c r="K82" s="93"/>
      <c r="L82" s="93">
        <v>9</v>
      </c>
      <c r="M82" s="173" t="s">
        <v>232</v>
      </c>
      <c r="N82" s="174"/>
      <c r="O82" s="173"/>
    </row>
    <row r="83" spans="1:15" ht="61.5" customHeight="1">
      <c r="A83" s="449"/>
      <c r="B83" s="93" t="s">
        <v>272</v>
      </c>
      <c r="C83" s="175" t="s">
        <v>318</v>
      </c>
      <c r="D83" s="93">
        <v>3</v>
      </c>
      <c r="E83" s="93">
        <v>1</v>
      </c>
      <c r="F83" s="93">
        <v>2</v>
      </c>
      <c r="G83" s="93">
        <f t="shared" si="1"/>
        <v>146.2</v>
      </c>
      <c r="H83" s="93">
        <f>60.1</f>
        <v>60.1</v>
      </c>
      <c r="I83" s="179">
        <f>42.7+43.4</f>
        <v>86.1</v>
      </c>
      <c r="J83" s="93"/>
      <c r="K83" s="93"/>
      <c r="L83" s="93"/>
      <c r="M83" s="173" t="s">
        <v>239</v>
      </c>
      <c r="N83" s="174"/>
      <c r="O83" s="173"/>
    </row>
    <row r="84" spans="1:15" ht="59.25" customHeight="1">
      <c r="A84" s="449"/>
      <c r="B84" s="93" t="s">
        <v>272</v>
      </c>
      <c r="C84" s="175" t="s">
        <v>319</v>
      </c>
      <c r="D84" s="93">
        <v>1</v>
      </c>
      <c r="E84" s="93">
        <v>1</v>
      </c>
      <c r="F84" s="93"/>
      <c r="G84" s="93">
        <f t="shared" si="1"/>
        <v>27</v>
      </c>
      <c r="H84" s="93">
        <v>27</v>
      </c>
      <c r="I84" s="179"/>
      <c r="J84" s="93"/>
      <c r="K84" s="93"/>
      <c r="L84" s="93"/>
      <c r="M84" s="173" t="s">
        <v>241</v>
      </c>
      <c r="N84" s="174"/>
      <c r="O84" s="173"/>
    </row>
    <row r="85" spans="1:15" ht="60.75" customHeight="1">
      <c r="A85" s="443">
        <v>23</v>
      </c>
      <c r="B85" s="93" t="s">
        <v>25</v>
      </c>
      <c r="C85" s="175" t="s">
        <v>320</v>
      </c>
      <c r="D85" s="93">
        <v>5</v>
      </c>
      <c r="E85" s="93">
        <v>4</v>
      </c>
      <c r="F85" s="93">
        <v>1</v>
      </c>
      <c r="G85" s="93">
        <f t="shared" si="1"/>
        <v>216.8</v>
      </c>
      <c r="H85" s="93">
        <v>175.5</v>
      </c>
      <c r="I85" s="179">
        <v>41.3</v>
      </c>
      <c r="J85" s="93">
        <v>11</v>
      </c>
      <c r="K85" s="93">
        <v>7</v>
      </c>
      <c r="L85" s="93">
        <v>4</v>
      </c>
      <c r="M85" s="173" t="s">
        <v>230</v>
      </c>
      <c r="N85" s="174"/>
      <c r="O85" s="173"/>
    </row>
    <row r="86" spans="1:15" ht="63" customHeight="1">
      <c r="A86" s="443"/>
      <c r="B86" s="93" t="s">
        <v>25</v>
      </c>
      <c r="C86" s="175" t="s">
        <v>321</v>
      </c>
      <c r="D86" s="93">
        <v>1</v>
      </c>
      <c r="E86" s="93">
        <v>1</v>
      </c>
      <c r="F86" s="93"/>
      <c r="G86" s="93">
        <f t="shared" si="1"/>
        <v>51.2</v>
      </c>
      <c r="H86" s="93">
        <v>51.2</v>
      </c>
      <c r="I86" s="179"/>
      <c r="J86" s="93">
        <v>3</v>
      </c>
      <c r="K86" s="93"/>
      <c r="L86" s="93">
        <v>3</v>
      </c>
      <c r="M86" s="173" t="s">
        <v>241</v>
      </c>
      <c r="N86" s="174"/>
      <c r="O86" s="173"/>
    </row>
    <row r="87" spans="1:15" ht="60.75" customHeight="1">
      <c r="A87" s="443">
        <v>24</v>
      </c>
      <c r="B87" s="93" t="s">
        <v>142</v>
      </c>
      <c r="C87" s="177" t="s">
        <v>322</v>
      </c>
      <c r="D87" s="93">
        <v>6</v>
      </c>
      <c r="E87" s="93">
        <v>6</v>
      </c>
      <c r="F87" s="93"/>
      <c r="G87" s="93">
        <f t="shared" si="1"/>
        <v>386.29999999999995</v>
      </c>
      <c r="H87" s="93">
        <f>57.9+58.6+59.2+76.9+56.1+77.6</f>
        <v>386.29999999999995</v>
      </c>
      <c r="I87" s="93"/>
      <c r="J87" s="93"/>
      <c r="K87" s="93"/>
      <c r="L87" s="93"/>
      <c r="M87" s="173" t="s">
        <v>248</v>
      </c>
      <c r="N87" s="174"/>
      <c r="O87" s="173"/>
    </row>
    <row r="88" spans="1:15" ht="58.5" customHeight="1">
      <c r="A88" s="443"/>
      <c r="B88" s="93" t="s">
        <v>142</v>
      </c>
      <c r="C88" s="177" t="s">
        <v>323</v>
      </c>
      <c r="D88" s="93">
        <v>1</v>
      </c>
      <c r="E88" s="93"/>
      <c r="F88" s="93">
        <v>1</v>
      </c>
      <c r="G88" s="93">
        <f t="shared" si="1"/>
        <v>53.3</v>
      </c>
      <c r="H88" s="93"/>
      <c r="I88" s="93">
        <v>53.3</v>
      </c>
      <c r="J88" s="93"/>
      <c r="K88" s="93"/>
      <c r="L88" s="93"/>
      <c r="M88" s="173" t="s">
        <v>241</v>
      </c>
      <c r="N88" s="174"/>
      <c r="O88" s="173"/>
    </row>
    <row r="89" spans="1:15" ht="58.5" customHeight="1">
      <c r="A89" s="93"/>
      <c r="B89" s="93" t="s">
        <v>142</v>
      </c>
      <c r="C89" s="177" t="s">
        <v>324</v>
      </c>
      <c r="D89" s="93">
        <v>1</v>
      </c>
      <c r="E89" s="93"/>
      <c r="F89" s="93">
        <v>1</v>
      </c>
      <c r="G89" s="93">
        <v>65</v>
      </c>
      <c r="H89" s="93"/>
      <c r="I89" s="93">
        <v>65</v>
      </c>
      <c r="J89" s="93"/>
      <c r="K89" s="93"/>
      <c r="L89" s="93"/>
      <c r="M89" s="173" t="s">
        <v>228</v>
      </c>
      <c r="N89" s="174"/>
      <c r="O89" s="173"/>
    </row>
    <row r="90" spans="1:15" ht="58.5" customHeight="1">
      <c r="A90" s="93">
        <v>25</v>
      </c>
      <c r="B90" s="93" t="s">
        <v>130</v>
      </c>
      <c r="C90" s="177" t="s">
        <v>325</v>
      </c>
      <c r="D90" s="93">
        <v>1</v>
      </c>
      <c r="E90" s="93"/>
      <c r="F90" s="93">
        <v>1</v>
      </c>
      <c r="G90" s="93">
        <v>65</v>
      </c>
      <c r="H90" s="93"/>
      <c r="I90" s="93">
        <v>65</v>
      </c>
      <c r="J90" s="93">
        <v>3</v>
      </c>
      <c r="K90" s="93"/>
      <c r="L90" s="93"/>
      <c r="M90" s="173" t="s">
        <v>326</v>
      </c>
      <c r="N90" s="174"/>
      <c r="O90" s="173"/>
    </row>
    <row r="91" spans="1:15" ht="59.25" customHeight="1">
      <c r="A91" s="443">
        <v>26</v>
      </c>
      <c r="B91" s="93" t="s">
        <v>25</v>
      </c>
      <c r="C91" s="175" t="s">
        <v>327</v>
      </c>
      <c r="D91" s="93">
        <v>3</v>
      </c>
      <c r="E91" s="93">
        <v>3</v>
      </c>
      <c r="F91" s="93"/>
      <c r="G91" s="93">
        <f t="shared" si="1"/>
        <v>87.9</v>
      </c>
      <c r="H91" s="93">
        <v>87.9</v>
      </c>
      <c r="I91" s="93"/>
      <c r="J91" s="93">
        <v>6</v>
      </c>
      <c r="K91" s="93">
        <v>6</v>
      </c>
      <c r="L91" s="93"/>
      <c r="M91" s="173" t="s">
        <v>230</v>
      </c>
      <c r="N91" s="174"/>
      <c r="O91" s="173"/>
    </row>
    <row r="92" spans="1:15" ht="58.5" customHeight="1">
      <c r="A92" s="443"/>
      <c r="B92" s="93" t="s">
        <v>25</v>
      </c>
      <c r="C92" s="175" t="s">
        <v>328</v>
      </c>
      <c r="D92" s="93">
        <v>1</v>
      </c>
      <c r="E92" s="93"/>
      <c r="F92" s="93">
        <v>1</v>
      </c>
      <c r="G92" s="93">
        <f t="shared" si="1"/>
        <v>25.3</v>
      </c>
      <c r="H92" s="93"/>
      <c r="I92" s="93">
        <v>25.3</v>
      </c>
      <c r="J92" s="93">
        <v>1</v>
      </c>
      <c r="K92" s="93"/>
      <c r="L92" s="93">
        <v>1</v>
      </c>
      <c r="M92" s="173" t="s">
        <v>232</v>
      </c>
      <c r="N92" s="174"/>
      <c r="O92" s="173"/>
    </row>
    <row r="93" spans="1:15" ht="63.75" customHeight="1">
      <c r="A93" s="443"/>
      <c r="B93" s="93" t="s">
        <v>25</v>
      </c>
      <c r="C93" s="175" t="s">
        <v>329</v>
      </c>
      <c r="D93" s="93">
        <v>2</v>
      </c>
      <c r="E93" s="93"/>
      <c r="F93" s="93">
        <v>2</v>
      </c>
      <c r="G93" s="93">
        <f t="shared" si="1"/>
        <v>78.69999999999999</v>
      </c>
      <c r="H93" s="93"/>
      <c r="I93" s="93">
        <f>40.3+38.4</f>
        <v>78.69999999999999</v>
      </c>
      <c r="J93" s="93"/>
      <c r="K93" s="93"/>
      <c r="L93" s="93"/>
      <c r="M93" s="173" t="s">
        <v>270</v>
      </c>
      <c r="N93" s="174"/>
      <c r="O93" s="173"/>
    </row>
    <row r="94" spans="1:15" ht="60.75" customHeight="1">
      <c r="A94" s="443"/>
      <c r="B94" s="93" t="s">
        <v>25</v>
      </c>
      <c r="C94" s="175" t="s">
        <v>330</v>
      </c>
      <c r="D94" s="93">
        <v>2</v>
      </c>
      <c r="E94" s="93">
        <v>2</v>
      </c>
      <c r="F94" s="93"/>
      <c r="G94" s="93">
        <f t="shared" si="1"/>
        <v>62.2</v>
      </c>
      <c r="H94" s="93">
        <f>31+31.2</f>
        <v>62.2</v>
      </c>
      <c r="I94" s="93"/>
      <c r="J94" s="93"/>
      <c r="K94" s="93"/>
      <c r="L94" s="93"/>
      <c r="M94" s="173" t="s">
        <v>241</v>
      </c>
      <c r="N94" s="174"/>
      <c r="O94" s="173"/>
    </row>
    <row r="95" spans="1:15" ht="61.5" customHeight="1">
      <c r="A95" s="444"/>
      <c r="B95" s="93" t="s">
        <v>25</v>
      </c>
      <c r="C95" s="175" t="s">
        <v>331</v>
      </c>
      <c r="D95" s="93">
        <v>3</v>
      </c>
      <c r="E95" s="93"/>
      <c r="F95" s="93">
        <v>3</v>
      </c>
      <c r="G95" s="93">
        <v>80.4</v>
      </c>
      <c r="H95" s="93"/>
      <c r="I95" s="93">
        <v>80.4</v>
      </c>
      <c r="J95" s="93">
        <v>7</v>
      </c>
      <c r="K95" s="93"/>
      <c r="L95" s="93">
        <v>7</v>
      </c>
      <c r="M95" s="173" t="s">
        <v>262</v>
      </c>
      <c r="N95" s="174"/>
      <c r="O95" s="173"/>
    </row>
    <row r="96" spans="1:15" ht="56.25" customHeight="1">
      <c r="A96" s="443">
        <v>27</v>
      </c>
      <c r="B96" s="93" t="s">
        <v>130</v>
      </c>
      <c r="C96" s="175" t="s">
        <v>332</v>
      </c>
      <c r="D96" s="93">
        <v>1</v>
      </c>
      <c r="E96" s="93"/>
      <c r="F96" s="93">
        <v>1</v>
      </c>
      <c r="G96" s="93">
        <f t="shared" si="1"/>
        <v>54.9</v>
      </c>
      <c r="H96" s="93"/>
      <c r="I96" s="93">
        <v>54.9</v>
      </c>
      <c r="J96" s="93">
        <v>4</v>
      </c>
      <c r="K96" s="93"/>
      <c r="L96" s="93">
        <v>4</v>
      </c>
      <c r="M96" s="173" t="s">
        <v>333</v>
      </c>
      <c r="N96" s="174"/>
      <c r="O96" s="173"/>
    </row>
    <row r="97" spans="1:15" ht="63" customHeight="1">
      <c r="A97" s="443"/>
      <c r="B97" s="93" t="s">
        <v>142</v>
      </c>
      <c r="C97" s="177" t="s">
        <v>334</v>
      </c>
      <c r="D97" s="93">
        <v>2</v>
      </c>
      <c r="E97" s="93">
        <v>1</v>
      </c>
      <c r="F97" s="93">
        <v>1</v>
      </c>
      <c r="G97" s="93">
        <f>H97+I97</f>
        <v>142.1</v>
      </c>
      <c r="H97" s="93">
        <f>70.8</f>
        <v>70.8</v>
      </c>
      <c r="I97" s="93">
        <f>71.3</f>
        <v>71.3</v>
      </c>
      <c r="J97" s="93"/>
      <c r="K97" s="93"/>
      <c r="L97" s="93"/>
      <c r="M97" s="173" t="s">
        <v>283</v>
      </c>
      <c r="N97" s="174"/>
      <c r="O97" s="173"/>
    </row>
    <row r="98" spans="1:15" ht="60" customHeight="1">
      <c r="A98" s="443"/>
      <c r="B98" s="93" t="s">
        <v>142</v>
      </c>
      <c r="C98" s="177" t="s">
        <v>335</v>
      </c>
      <c r="D98" s="93">
        <v>2</v>
      </c>
      <c r="E98" s="93"/>
      <c r="F98" s="93">
        <v>2</v>
      </c>
      <c r="G98" s="93">
        <v>129.7</v>
      </c>
      <c r="H98" s="93">
        <v>0</v>
      </c>
      <c r="I98" s="93">
        <v>129.7</v>
      </c>
      <c r="J98" s="93"/>
      <c r="K98" s="93"/>
      <c r="L98" s="93"/>
      <c r="M98" s="173" t="s">
        <v>336</v>
      </c>
      <c r="N98" s="174"/>
      <c r="O98" s="173"/>
    </row>
    <row r="99" spans="1:15" ht="57.75" customHeight="1">
      <c r="A99" s="443">
        <v>28</v>
      </c>
      <c r="B99" s="93" t="s">
        <v>25</v>
      </c>
      <c r="C99" s="175" t="s">
        <v>337</v>
      </c>
      <c r="D99" s="93">
        <v>4</v>
      </c>
      <c r="E99" s="93">
        <v>1</v>
      </c>
      <c r="F99" s="93">
        <v>3</v>
      </c>
      <c r="G99" s="93">
        <f t="shared" si="1"/>
        <v>250.2</v>
      </c>
      <c r="H99" s="93">
        <v>77</v>
      </c>
      <c r="I99" s="179">
        <v>173.2</v>
      </c>
      <c r="J99" s="93">
        <v>13</v>
      </c>
      <c r="K99" s="93"/>
      <c r="L99" s="93">
        <v>13</v>
      </c>
      <c r="M99" s="173" t="s">
        <v>232</v>
      </c>
      <c r="N99" s="174"/>
      <c r="O99" s="173"/>
    </row>
    <row r="100" spans="1:15" ht="63.75" customHeight="1">
      <c r="A100" s="450"/>
      <c r="B100" s="93" t="s">
        <v>135</v>
      </c>
      <c r="C100" s="177" t="s">
        <v>338</v>
      </c>
      <c r="D100" s="93">
        <v>2</v>
      </c>
      <c r="E100" s="93">
        <v>1</v>
      </c>
      <c r="F100" s="93">
        <v>1</v>
      </c>
      <c r="G100" s="93">
        <f t="shared" si="1"/>
        <v>131.2</v>
      </c>
      <c r="H100" s="93">
        <v>53.9</v>
      </c>
      <c r="I100" s="93">
        <f>77.3</f>
        <v>77.3</v>
      </c>
      <c r="J100" s="93"/>
      <c r="K100" s="93"/>
      <c r="L100" s="93"/>
      <c r="M100" s="173" t="s">
        <v>248</v>
      </c>
      <c r="N100" s="174"/>
      <c r="O100" s="173"/>
    </row>
    <row r="101" spans="1:15" ht="61.5" customHeight="1">
      <c r="A101" s="450"/>
      <c r="B101" s="93" t="s">
        <v>25</v>
      </c>
      <c r="C101" s="175" t="s">
        <v>339</v>
      </c>
      <c r="D101" s="93">
        <v>1</v>
      </c>
      <c r="E101" s="93"/>
      <c r="F101" s="93">
        <v>1</v>
      </c>
      <c r="G101" s="93">
        <f t="shared" si="1"/>
        <v>54.3</v>
      </c>
      <c r="H101" s="93"/>
      <c r="I101" s="179">
        <v>54.3</v>
      </c>
      <c r="J101" s="93"/>
      <c r="K101" s="93"/>
      <c r="L101" s="93"/>
      <c r="M101" s="173" t="s">
        <v>241</v>
      </c>
      <c r="N101" s="174"/>
      <c r="O101" s="173"/>
    </row>
    <row r="102" spans="1:15" ht="58.5" customHeight="1">
      <c r="A102" s="450"/>
      <c r="B102" s="93" t="s">
        <v>25</v>
      </c>
      <c r="C102" s="175" t="s">
        <v>340</v>
      </c>
      <c r="D102" s="93">
        <v>3</v>
      </c>
      <c r="E102" s="93"/>
      <c r="F102" s="93">
        <v>3</v>
      </c>
      <c r="G102" s="93">
        <v>159.9</v>
      </c>
      <c r="H102" s="93"/>
      <c r="I102" s="179">
        <v>159.9</v>
      </c>
      <c r="J102" s="93">
        <v>4</v>
      </c>
      <c r="K102" s="93"/>
      <c r="L102" s="93">
        <v>4</v>
      </c>
      <c r="M102" s="173" t="s">
        <v>254</v>
      </c>
      <c r="N102" s="174"/>
      <c r="O102" s="173"/>
    </row>
    <row r="103" spans="1:15" ht="57.75" customHeight="1">
      <c r="A103" s="93">
        <v>29</v>
      </c>
      <c r="B103" s="93" t="s">
        <v>341</v>
      </c>
      <c r="C103" s="177" t="s">
        <v>342</v>
      </c>
      <c r="D103" s="93">
        <v>2</v>
      </c>
      <c r="E103" s="93">
        <v>2</v>
      </c>
      <c r="F103" s="93"/>
      <c r="G103" s="93">
        <f t="shared" si="1"/>
        <v>108.7</v>
      </c>
      <c r="H103" s="93">
        <f>54.5+54.2</f>
        <v>108.7</v>
      </c>
      <c r="I103" s="93"/>
      <c r="J103" s="93"/>
      <c r="K103" s="93"/>
      <c r="L103" s="93"/>
      <c r="M103" s="173" t="s">
        <v>241</v>
      </c>
      <c r="N103" s="174"/>
      <c r="O103" s="173"/>
    </row>
    <row r="104" spans="1:15" ht="58.5" customHeight="1">
      <c r="A104" s="443">
        <v>30</v>
      </c>
      <c r="B104" s="93" t="s">
        <v>25</v>
      </c>
      <c r="C104" s="175" t="s">
        <v>343</v>
      </c>
      <c r="D104" s="93">
        <v>2</v>
      </c>
      <c r="E104" s="93">
        <v>2</v>
      </c>
      <c r="F104" s="93"/>
      <c r="G104" s="93">
        <f t="shared" si="1"/>
        <v>85.6</v>
      </c>
      <c r="H104" s="93">
        <v>85.6</v>
      </c>
      <c r="I104" s="179"/>
      <c r="J104" s="93">
        <v>5</v>
      </c>
      <c r="K104" s="93">
        <v>5</v>
      </c>
      <c r="L104" s="93"/>
      <c r="M104" s="173" t="s">
        <v>230</v>
      </c>
      <c r="N104" s="174"/>
      <c r="O104" s="173"/>
    </row>
    <row r="105" spans="1:15" ht="57.75" customHeight="1">
      <c r="A105" s="449"/>
      <c r="B105" s="93" t="s">
        <v>25</v>
      </c>
      <c r="C105" s="175" t="s">
        <v>344</v>
      </c>
      <c r="D105" s="93">
        <v>3</v>
      </c>
      <c r="E105" s="93">
        <v>3</v>
      </c>
      <c r="F105" s="93"/>
      <c r="G105" s="93">
        <f t="shared" si="1"/>
        <v>109.8</v>
      </c>
      <c r="H105" s="93">
        <f>35.8+37.3+36.7</f>
        <v>109.8</v>
      </c>
      <c r="I105" s="179"/>
      <c r="J105" s="93"/>
      <c r="K105" s="93"/>
      <c r="L105" s="93"/>
      <c r="M105" s="173" t="s">
        <v>241</v>
      </c>
      <c r="N105" s="174"/>
      <c r="O105" s="173"/>
    </row>
    <row r="106" spans="1:15" ht="60" customHeight="1">
      <c r="A106" s="443">
        <v>31</v>
      </c>
      <c r="B106" s="93" t="s">
        <v>25</v>
      </c>
      <c r="C106" s="175" t="s">
        <v>345</v>
      </c>
      <c r="D106" s="93">
        <v>3</v>
      </c>
      <c r="E106" s="93"/>
      <c r="F106" s="93">
        <v>3</v>
      </c>
      <c r="G106" s="93">
        <f t="shared" si="1"/>
        <v>188.6</v>
      </c>
      <c r="H106" s="93"/>
      <c r="I106" s="179">
        <v>188.6</v>
      </c>
      <c r="J106" s="93">
        <v>5</v>
      </c>
      <c r="K106" s="93"/>
      <c r="L106" s="93">
        <v>5</v>
      </c>
      <c r="M106" s="173" t="s">
        <v>232</v>
      </c>
      <c r="N106" s="174"/>
      <c r="O106" s="173"/>
    </row>
    <row r="107" spans="1:15" ht="60" customHeight="1">
      <c r="A107" s="449"/>
      <c r="B107" s="93" t="s">
        <v>25</v>
      </c>
      <c r="C107" s="175" t="s">
        <v>346</v>
      </c>
      <c r="D107" s="93">
        <v>2</v>
      </c>
      <c r="E107" s="93">
        <v>1</v>
      </c>
      <c r="F107" s="93">
        <v>1</v>
      </c>
      <c r="G107" s="93">
        <f t="shared" si="1"/>
        <v>88.8</v>
      </c>
      <c r="H107" s="93">
        <v>33.9</v>
      </c>
      <c r="I107" s="179">
        <v>54.9</v>
      </c>
      <c r="J107" s="93"/>
      <c r="K107" s="93"/>
      <c r="L107" s="93"/>
      <c r="M107" s="173" t="s">
        <v>270</v>
      </c>
      <c r="N107" s="174"/>
      <c r="O107" s="173"/>
    </row>
    <row r="108" spans="1:15" ht="59.25" customHeight="1">
      <c r="A108" s="449"/>
      <c r="B108" s="93" t="s">
        <v>25</v>
      </c>
      <c r="C108" s="175" t="s">
        <v>347</v>
      </c>
      <c r="D108" s="93">
        <v>3</v>
      </c>
      <c r="E108" s="93">
        <v>3</v>
      </c>
      <c r="F108" s="93"/>
      <c r="G108" s="93">
        <f t="shared" si="1"/>
        <v>157.3</v>
      </c>
      <c r="H108" s="93">
        <f>73.6+33.4+50.3</f>
        <v>157.3</v>
      </c>
      <c r="I108" s="179"/>
      <c r="J108" s="93"/>
      <c r="K108" s="93"/>
      <c r="L108" s="93"/>
      <c r="M108" s="173" t="s">
        <v>241</v>
      </c>
      <c r="N108" s="174"/>
      <c r="O108" s="173"/>
    </row>
    <row r="109" spans="1:15" ht="63" customHeight="1">
      <c r="A109" s="93">
        <v>32</v>
      </c>
      <c r="B109" s="93" t="s">
        <v>142</v>
      </c>
      <c r="C109" s="177" t="s">
        <v>348</v>
      </c>
      <c r="D109" s="93">
        <v>2</v>
      </c>
      <c r="E109" s="93">
        <v>2</v>
      </c>
      <c r="F109" s="93"/>
      <c r="G109" s="93">
        <f t="shared" si="1"/>
        <v>134.3</v>
      </c>
      <c r="H109" s="93">
        <f>67+67.3</f>
        <v>134.3</v>
      </c>
      <c r="I109" s="93"/>
      <c r="J109" s="93"/>
      <c r="K109" s="93"/>
      <c r="L109" s="93"/>
      <c r="M109" s="173" t="s">
        <v>241</v>
      </c>
      <c r="N109" s="174"/>
      <c r="O109" s="173"/>
    </row>
    <row r="110" spans="1:15" ht="60" customHeight="1">
      <c r="A110" s="93">
        <v>33</v>
      </c>
      <c r="B110" s="93" t="s">
        <v>142</v>
      </c>
      <c r="C110" s="177" t="s">
        <v>349</v>
      </c>
      <c r="D110" s="93">
        <v>4</v>
      </c>
      <c r="E110" s="93">
        <v>4</v>
      </c>
      <c r="F110" s="93"/>
      <c r="G110" s="93">
        <f t="shared" si="1"/>
        <v>235.10000000000002</v>
      </c>
      <c r="H110" s="93">
        <f>64.9+52.3+64.9+53</f>
        <v>235.10000000000002</v>
      </c>
      <c r="I110" s="93"/>
      <c r="J110" s="93"/>
      <c r="K110" s="93"/>
      <c r="L110" s="93"/>
      <c r="M110" s="173" t="s">
        <v>241</v>
      </c>
      <c r="N110" s="174"/>
      <c r="O110" s="173"/>
    </row>
    <row r="111" spans="1:15" ht="57" customHeight="1">
      <c r="A111" s="93">
        <v>34</v>
      </c>
      <c r="B111" s="93" t="s">
        <v>142</v>
      </c>
      <c r="C111" s="177" t="s">
        <v>350</v>
      </c>
      <c r="D111" s="93">
        <v>3</v>
      </c>
      <c r="E111" s="93">
        <v>3</v>
      </c>
      <c r="F111" s="93"/>
      <c r="G111" s="93">
        <f t="shared" si="1"/>
        <v>171.7</v>
      </c>
      <c r="H111" s="93">
        <f>52.9+66.2+52.6</f>
        <v>171.7</v>
      </c>
      <c r="I111" s="93"/>
      <c r="J111" s="93"/>
      <c r="K111" s="93"/>
      <c r="L111" s="93"/>
      <c r="M111" s="173" t="s">
        <v>241</v>
      </c>
      <c r="N111" s="174"/>
      <c r="O111" s="173"/>
    </row>
    <row r="112" spans="1:15" ht="58.5" customHeight="1">
      <c r="A112" s="443">
        <v>35</v>
      </c>
      <c r="B112" s="93" t="s">
        <v>276</v>
      </c>
      <c r="C112" s="177" t="s">
        <v>351</v>
      </c>
      <c r="D112" s="93">
        <v>1</v>
      </c>
      <c r="E112" s="93"/>
      <c r="F112" s="93">
        <v>1</v>
      </c>
      <c r="G112" s="93">
        <v>55</v>
      </c>
      <c r="H112" s="93"/>
      <c r="I112" s="93">
        <v>55</v>
      </c>
      <c r="J112" s="93"/>
      <c r="K112" s="93"/>
      <c r="L112" s="93"/>
      <c r="M112" s="173" t="s">
        <v>228</v>
      </c>
      <c r="N112" s="174"/>
      <c r="O112" s="173"/>
    </row>
    <row r="113" spans="1:15" ht="61.5" customHeight="1">
      <c r="A113" s="448"/>
      <c r="B113" s="93" t="s">
        <v>276</v>
      </c>
      <c r="C113" s="177" t="s">
        <v>352</v>
      </c>
      <c r="D113" s="93">
        <v>3</v>
      </c>
      <c r="E113" s="93">
        <v>2</v>
      </c>
      <c r="F113" s="93"/>
      <c r="G113" s="93">
        <f t="shared" si="1"/>
        <v>122.9</v>
      </c>
      <c r="H113" s="93">
        <f>57+65.9</f>
        <v>122.9</v>
      </c>
      <c r="I113" s="93"/>
      <c r="J113" s="93"/>
      <c r="K113" s="93"/>
      <c r="L113" s="93"/>
      <c r="M113" s="173" t="s">
        <v>241</v>
      </c>
      <c r="N113" s="174"/>
      <c r="O113" s="173"/>
    </row>
    <row r="114" spans="1:15" ht="59.25" customHeight="1">
      <c r="A114" s="93">
        <v>36</v>
      </c>
      <c r="B114" s="93" t="s">
        <v>276</v>
      </c>
      <c r="C114" s="177" t="s">
        <v>353</v>
      </c>
      <c r="D114" s="93">
        <v>3</v>
      </c>
      <c r="E114" s="93">
        <v>3</v>
      </c>
      <c r="F114" s="93"/>
      <c r="G114" s="93">
        <f t="shared" si="1"/>
        <v>172.6</v>
      </c>
      <c r="H114" s="93">
        <f>53+66+53.6</f>
        <v>172.6</v>
      </c>
      <c r="I114" s="93"/>
      <c r="J114" s="93"/>
      <c r="K114" s="93"/>
      <c r="L114" s="93"/>
      <c r="M114" s="173" t="s">
        <v>241</v>
      </c>
      <c r="N114" s="174"/>
      <c r="O114" s="173"/>
    </row>
    <row r="115" spans="1:15" ht="60.75" customHeight="1">
      <c r="A115" s="443">
        <v>37</v>
      </c>
      <c r="B115" s="93" t="s">
        <v>354</v>
      </c>
      <c r="C115" s="175" t="s">
        <v>355</v>
      </c>
      <c r="D115" s="93">
        <v>1</v>
      </c>
      <c r="E115" s="93"/>
      <c r="F115" s="93">
        <v>1</v>
      </c>
      <c r="G115" s="93">
        <f t="shared" si="1"/>
        <v>54.8</v>
      </c>
      <c r="H115" s="93"/>
      <c r="I115" s="179">
        <v>54.8</v>
      </c>
      <c r="J115" s="93">
        <v>3</v>
      </c>
      <c r="K115" s="93"/>
      <c r="L115" s="93">
        <v>3</v>
      </c>
      <c r="M115" s="173" t="s">
        <v>232</v>
      </c>
      <c r="N115" s="174"/>
      <c r="O115" s="173"/>
    </row>
    <row r="116" spans="1:15" ht="61.5" customHeight="1">
      <c r="A116" s="450"/>
      <c r="B116" s="93" t="s">
        <v>354</v>
      </c>
      <c r="C116" s="175" t="s">
        <v>356</v>
      </c>
      <c r="D116" s="93">
        <v>4</v>
      </c>
      <c r="E116" s="93">
        <v>4</v>
      </c>
      <c r="F116" s="93"/>
      <c r="G116" s="93">
        <f t="shared" si="1"/>
        <v>214.6</v>
      </c>
      <c r="H116" s="93">
        <f>53.8+53.6+71.3+35.9</f>
        <v>214.6</v>
      </c>
      <c r="I116" s="179"/>
      <c r="J116" s="93"/>
      <c r="K116" s="93"/>
      <c r="L116" s="93"/>
      <c r="M116" s="173" t="s">
        <v>241</v>
      </c>
      <c r="N116" s="174"/>
      <c r="O116" s="173"/>
    </row>
    <row r="117" spans="1:15" ht="60.75" customHeight="1">
      <c r="A117" s="450"/>
      <c r="B117" s="93" t="s">
        <v>354</v>
      </c>
      <c r="C117" s="175" t="s">
        <v>357</v>
      </c>
      <c r="D117" s="93">
        <v>1</v>
      </c>
      <c r="E117" s="93"/>
      <c r="F117" s="93">
        <v>1</v>
      </c>
      <c r="G117" s="93">
        <v>71.6</v>
      </c>
      <c r="H117" s="93"/>
      <c r="I117" s="179">
        <v>71.6</v>
      </c>
      <c r="J117" s="93">
        <v>4</v>
      </c>
      <c r="K117" s="93"/>
      <c r="L117" s="93">
        <v>4</v>
      </c>
      <c r="M117" s="173" t="s">
        <v>262</v>
      </c>
      <c r="N117" s="174"/>
      <c r="O117" s="173"/>
    </row>
    <row r="118" spans="1:15" ht="59.25" customHeight="1">
      <c r="A118" s="443">
        <v>38</v>
      </c>
      <c r="B118" s="93" t="s">
        <v>272</v>
      </c>
      <c r="C118" s="175" t="s">
        <v>358</v>
      </c>
      <c r="D118" s="93">
        <v>5</v>
      </c>
      <c r="E118" s="93">
        <v>4</v>
      </c>
      <c r="F118" s="93">
        <v>1</v>
      </c>
      <c r="G118" s="93">
        <f t="shared" si="1"/>
        <v>305.2</v>
      </c>
      <c r="H118" s="93">
        <v>250.2</v>
      </c>
      <c r="I118" s="179">
        <v>55</v>
      </c>
      <c r="J118" s="93">
        <v>15</v>
      </c>
      <c r="K118" s="93">
        <v>11</v>
      </c>
      <c r="L118" s="93">
        <v>4</v>
      </c>
      <c r="M118" s="173" t="s">
        <v>230</v>
      </c>
      <c r="N118" s="174"/>
      <c r="O118" s="173"/>
    </row>
    <row r="119" spans="1:15" ht="60.75" customHeight="1">
      <c r="A119" s="449"/>
      <c r="B119" s="93" t="s">
        <v>272</v>
      </c>
      <c r="C119" s="175" t="s">
        <v>359</v>
      </c>
      <c r="D119" s="93">
        <v>1</v>
      </c>
      <c r="E119" s="93"/>
      <c r="F119" s="93">
        <v>1</v>
      </c>
      <c r="G119" s="93">
        <f t="shared" si="1"/>
        <v>71.3</v>
      </c>
      <c r="H119" s="93"/>
      <c r="I119" s="179">
        <v>71.3</v>
      </c>
      <c r="J119" s="93"/>
      <c r="K119" s="93"/>
      <c r="L119" s="93"/>
      <c r="M119" s="173" t="s">
        <v>239</v>
      </c>
      <c r="N119" s="174"/>
      <c r="O119" s="173"/>
    </row>
    <row r="120" spans="1:15" ht="58.5" customHeight="1">
      <c r="A120" s="93">
        <v>39</v>
      </c>
      <c r="B120" s="93" t="s">
        <v>272</v>
      </c>
      <c r="C120" s="177" t="s">
        <v>360</v>
      </c>
      <c r="D120" s="93">
        <v>3</v>
      </c>
      <c r="E120" s="93">
        <v>3</v>
      </c>
      <c r="F120" s="93"/>
      <c r="G120" s="93">
        <f t="shared" si="1"/>
        <v>187.3</v>
      </c>
      <c r="H120" s="93">
        <f>66.9+53.3+67.1</f>
        <v>187.3</v>
      </c>
      <c r="I120" s="93"/>
      <c r="J120" s="93"/>
      <c r="K120" s="93"/>
      <c r="L120" s="93"/>
      <c r="M120" s="173" t="s">
        <v>241</v>
      </c>
      <c r="N120" s="174"/>
      <c r="O120" s="173"/>
    </row>
    <row r="121" spans="1:15" ht="60" customHeight="1">
      <c r="A121" s="443">
        <v>40</v>
      </c>
      <c r="B121" s="93" t="s">
        <v>272</v>
      </c>
      <c r="C121" s="175" t="s">
        <v>361</v>
      </c>
      <c r="D121" s="93">
        <v>1</v>
      </c>
      <c r="E121" s="93"/>
      <c r="F121" s="93">
        <v>1</v>
      </c>
      <c r="G121" s="93">
        <f t="shared" si="1"/>
        <v>57.5</v>
      </c>
      <c r="H121" s="93"/>
      <c r="I121" s="179">
        <v>57.5</v>
      </c>
      <c r="J121" s="93">
        <v>3</v>
      </c>
      <c r="K121" s="93"/>
      <c r="L121" s="93">
        <v>3</v>
      </c>
      <c r="M121" s="173" t="s">
        <v>232</v>
      </c>
      <c r="N121" s="174"/>
      <c r="O121" s="173"/>
    </row>
    <row r="122" spans="1:15" ht="63" customHeight="1">
      <c r="A122" s="450"/>
      <c r="B122" s="93" t="s">
        <v>272</v>
      </c>
      <c r="C122" s="177" t="s">
        <v>362</v>
      </c>
      <c r="D122" s="93">
        <v>4</v>
      </c>
      <c r="E122" s="93">
        <v>3</v>
      </c>
      <c r="F122" s="93">
        <v>1</v>
      </c>
      <c r="G122" s="93">
        <f t="shared" si="1"/>
        <v>149.79999999999998</v>
      </c>
      <c r="H122" s="93">
        <f>26.9+41.3+27.3</f>
        <v>95.49999999999999</v>
      </c>
      <c r="I122" s="93">
        <v>54.3</v>
      </c>
      <c r="J122" s="93"/>
      <c r="K122" s="93"/>
      <c r="L122" s="93"/>
      <c r="M122" s="173" t="s">
        <v>241</v>
      </c>
      <c r="N122" s="174"/>
      <c r="O122" s="173"/>
    </row>
    <row r="123" spans="1:15" ht="58.5" customHeight="1">
      <c r="A123" s="450"/>
      <c r="B123" s="93" t="s">
        <v>272</v>
      </c>
      <c r="C123" s="177" t="s">
        <v>363</v>
      </c>
      <c r="D123" s="93">
        <v>1</v>
      </c>
      <c r="E123" s="93"/>
      <c r="F123" s="93">
        <v>1</v>
      </c>
      <c r="G123" s="93">
        <v>40.1</v>
      </c>
      <c r="H123" s="93"/>
      <c r="I123" s="93">
        <v>40.1</v>
      </c>
      <c r="J123" s="93">
        <v>1</v>
      </c>
      <c r="K123" s="93"/>
      <c r="L123" s="93">
        <v>1</v>
      </c>
      <c r="M123" s="173" t="s">
        <v>262</v>
      </c>
      <c r="N123" s="174"/>
      <c r="O123" s="173"/>
    </row>
    <row r="124" spans="1:15" ht="51" customHeight="1">
      <c r="A124" s="93">
        <v>41</v>
      </c>
      <c r="B124" s="93" t="s">
        <v>130</v>
      </c>
      <c r="C124" s="93">
        <v>16</v>
      </c>
      <c r="D124" s="93">
        <v>2</v>
      </c>
      <c r="E124" s="93">
        <v>1</v>
      </c>
      <c r="F124" s="93">
        <v>1</v>
      </c>
      <c r="G124" s="93">
        <f t="shared" si="1"/>
        <v>90.9</v>
      </c>
      <c r="H124" s="93">
        <v>45.6</v>
      </c>
      <c r="I124" s="93">
        <v>45.3</v>
      </c>
      <c r="J124" s="93">
        <v>6</v>
      </c>
      <c r="K124" s="93">
        <v>3</v>
      </c>
      <c r="L124" s="93">
        <v>3</v>
      </c>
      <c r="M124" s="173" t="s">
        <v>225</v>
      </c>
      <c r="N124" s="174"/>
      <c r="O124" s="173"/>
    </row>
    <row r="125" spans="1:15" ht="33.75">
      <c r="A125" s="93">
        <v>42</v>
      </c>
      <c r="B125" s="93" t="s">
        <v>276</v>
      </c>
      <c r="C125" s="175" t="s">
        <v>364</v>
      </c>
      <c r="D125" s="93">
        <v>1</v>
      </c>
      <c r="E125" s="93"/>
      <c r="F125" s="93">
        <v>1</v>
      </c>
      <c r="G125" s="93">
        <f t="shared" si="1"/>
        <v>32.9</v>
      </c>
      <c r="H125" s="93"/>
      <c r="I125" s="93">
        <v>32.9</v>
      </c>
      <c r="J125" s="93">
        <v>5</v>
      </c>
      <c r="K125" s="93"/>
      <c r="L125" s="93">
        <v>5</v>
      </c>
      <c r="M125" s="173" t="s">
        <v>365</v>
      </c>
      <c r="N125" s="174"/>
      <c r="O125" s="173"/>
    </row>
    <row r="126" spans="1:15" ht="33.75">
      <c r="A126" s="443">
        <v>43</v>
      </c>
      <c r="B126" s="93" t="s">
        <v>366</v>
      </c>
      <c r="C126" s="175" t="s">
        <v>367</v>
      </c>
      <c r="D126" s="93">
        <v>1</v>
      </c>
      <c r="E126" s="93"/>
      <c r="F126" s="93">
        <v>1</v>
      </c>
      <c r="G126" s="93">
        <f t="shared" si="1"/>
        <v>40</v>
      </c>
      <c r="H126" s="93"/>
      <c r="I126" s="93">
        <v>40</v>
      </c>
      <c r="J126" s="93">
        <v>1</v>
      </c>
      <c r="K126" s="93"/>
      <c r="L126" s="93">
        <v>1</v>
      </c>
      <c r="M126" s="173" t="s">
        <v>368</v>
      </c>
      <c r="N126" s="180"/>
      <c r="O126" s="173"/>
    </row>
    <row r="127" spans="1:15" ht="60.75" customHeight="1">
      <c r="A127" s="443"/>
      <c r="B127" s="93" t="s">
        <v>366</v>
      </c>
      <c r="C127" s="175" t="s">
        <v>369</v>
      </c>
      <c r="D127" s="93">
        <v>1</v>
      </c>
      <c r="E127" s="93"/>
      <c r="F127" s="93">
        <v>1</v>
      </c>
      <c r="G127" s="93">
        <v>31.2</v>
      </c>
      <c r="H127" s="93"/>
      <c r="I127" s="93">
        <v>31.2</v>
      </c>
      <c r="J127" s="93">
        <v>2</v>
      </c>
      <c r="K127" s="93"/>
      <c r="L127" s="93">
        <v>2</v>
      </c>
      <c r="M127" s="173" t="s">
        <v>262</v>
      </c>
      <c r="N127" s="180"/>
      <c r="O127" s="173"/>
    </row>
    <row r="128" spans="1:15" ht="33.75">
      <c r="A128" s="93">
        <v>44</v>
      </c>
      <c r="B128" s="93" t="s">
        <v>272</v>
      </c>
      <c r="C128" s="175">
        <v>6</v>
      </c>
      <c r="D128" s="93">
        <v>1</v>
      </c>
      <c r="E128" s="93"/>
      <c r="F128" s="93">
        <v>1</v>
      </c>
      <c r="G128" s="93">
        <f t="shared" si="1"/>
        <v>55.4</v>
      </c>
      <c r="H128" s="93"/>
      <c r="I128" s="93">
        <v>55.4</v>
      </c>
      <c r="J128" s="93">
        <v>2</v>
      </c>
      <c r="K128" s="93"/>
      <c r="L128" s="93">
        <v>2</v>
      </c>
      <c r="M128" s="173" t="s">
        <v>370</v>
      </c>
      <c r="N128" s="174"/>
      <c r="O128" s="173"/>
    </row>
    <row r="129" spans="1:15" ht="63.75" customHeight="1">
      <c r="A129" s="443">
        <v>45</v>
      </c>
      <c r="B129" s="93" t="s">
        <v>142</v>
      </c>
      <c r="C129" s="93" t="s">
        <v>371</v>
      </c>
      <c r="D129" s="93">
        <v>3</v>
      </c>
      <c r="E129" s="93">
        <v>3</v>
      </c>
      <c r="F129" s="93"/>
      <c r="G129" s="93">
        <v>199.4</v>
      </c>
      <c r="H129" s="93">
        <v>199.4</v>
      </c>
      <c r="I129" s="93"/>
      <c r="J129" s="93"/>
      <c r="K129" s="93"/>
      <c r="L129" s="93"/>
      <c r="M129" s="173" t="s">
        <v>248</v>
      </c>
      <c r="N129" s="174"/>
      <c r="O129" s="173"/>
    </row>
    <row r="130" spans="1:15" ht="61.5" customHeight="1">
      <c r="A130" s="443"/>
      <c r="B130" s="93" t="s">
        <v>142</v>
      </c>
      <c r="C130" s="93" t="s">
        <v>372</v>
      </c>
      <c r="D130" s="93">
        <v>2</v>
      </c>
      <c r="E130" s="93">
        <v>1</v>
      </c>
      <c r="F130" s="93">
        <v>1</v>
      </c>
      <c r="G130" s="93">
        <f>I130+H130</f>
        <v>122.2</v>
      </c>
      <c r="H130" s="93">
        <v>54.7</v>
      </c>
      <c r="I130" s="93">
        <v>67.5</v>
      </c>
      <c r="J130" s="93"/>
      <c r="K130" s="93"/>
      <c r="L130" s="93"/>
      <c r="M130" s="173" t="s">
        <v>241</v>
      </c>
      <c r="N130" s="174"/>
      <c r="O130" s="173"/>
    </row>
    <row r="131" spans="1:15" ht="22.5">
      <c r="A131" s="93">
        <v>46</v>
      </c>
      <c r="B131" s="93" t="s">
        <v>373</v>
      </c>
      <c r="C131" s="177">
        <v>10</v>
      </c>
      <c r="D131" s="93">
        <v>1</v>
      </c>
      <c r="E131" s="93"/>
      <c r="F131" s="93">
        <v>1</v>
      </c>
      <c r="G131" s="93">
        <f>H131+I131</f>
        <v>38.5</v>
      </c>
      <c r="H131" s="93"/>
      <c r="I131" s="93">
        <v>38.5</v>
      </c>
      <c r="J131" s="93"/>
      <c r="K131" s="93"/>
      <c r="L131" s="93"/>
      <c r="M131" s="173" t="s">
        <v>374</v>
      </c>
      <c r="N131" s="174"/>
      <c r="O131" s="173"/>
    </row>
    <row r="132" spans="1:15" ht="59.25" customHeight="1">
      <c r="A132" s="93">
        <v>47</v>
      </c>
      <c r="B132" s="93" t="s">
        <v>25</v>
      </c>
      <c r="C132" s="177" t="s">
        <v>375</v>
      </c>
      <c r="D132" s="93">
        <v>2</v>
      </c>
      <c r="E132" s="93">
        <v>2</v>
      </c>
      <c r="F132" s="93"/>
      <c r="G132" s="93">
        <f>H132+I132</f>
        <v>122.9</v>
      </c>
      <c r="H132" s="93">
        <f>57+65.9</f>
        <v>122.9</v>
      </c>
      <c r="I132" s="93"/>
      <c r="J132" s="93"/>
      <c r="K132" s="93"/>
      <c r="L132" s="93"/>
      <c r="M132" s="173" t="s">
        <v>241</v>
      </c>
      <c r="N132" s="174"/>
      <c r="O132" s="173"/>
    </row>
    <row r="133" spans="1:15" ht="58.5" customHeight="1">
      <c r="A133" s="443">
        <v>48</v>
      </c>
      <c r="B133" s="93" t="s">
        <v>272</v>
      </c>
      <c r="C133" s="177" t="s">
        <v>376</v>
      </c>
      <c r="D133" s="93">
        <v>3</v>
      </c>
      <c r="E133" s="93">
        <v>3</v>
      </c>
      <c r="F133" s="93"/>
      <c r="G133" s="93">
        <f>H133+I133</f>
        <v>187.8</v>
      </c>
      <c r="H133" s="93">
        <f>66.7+54.1+67</f>
        <v>187.8</v>
      </c>
      <c r="I133" s="93"/>
      <c r="J133" s="93"/>
      <c r="K133" s="93"/>
      <c r="L133" s="93"/>
      <c r="M133" s="173" t="s">
        <v>241</v>
      </c>
      <c r="N133" s="174"/>
      <c r="O133" s="173"/>
    </row>
    <row r="134" spans="1:15" ht="61.5" customHeight="1">
      <c r="A134" s="443"/>
      <c r="B134" s="93" t="s">
        <v>272</v>
      </c>
      <c r="C134" s="177" t="s">
        <v>377</v>
      </c>
      <c r="D134" s="93">
        <v>1</v>
      </c>
      <c r="E134" s="93"/>
      <c r="F134" s="93">
        <v>1</v>
      </c>
      <c r="G134" s="93">
        <v>66.8</v>
      </c>
      <c r="H134" s="93"/>
      <c r="I134" s="93">
        <v>66.8</v>
      </c>
      <c r="J134" s="93">
        <v>3</v>
      </c>
      <c r="K134" s="93"/>
      <c r="L134" s="93">
        <v>3</v>
      </c>
      <c r="M134" s="173" t="s">
        <v>262</v>
      </c>
      <c r="N134" s="174"/>
      <c r="O134" s="173"/>
    </row>
    <row r="135" spans="1:15" ht="61.5" customHeight="1">
      <c r="A135" s="93">
        <v>49</v>
      </c>
      <c r="B135" s="93" t="s">
        <v>142</v>
      </c>
      <c r="C135" s="177" t="s">
        <v>378</v>
      </c>
      <c r="D135" s="93">
        <v>2</v>
      </c>
      <c r="E135" s="93">
        <v>2</v>
      </c>
      <c r="F135" s="93"/>
      <c r="G135" s="93">
        <f>H135+I135</f>
        <v>95.6</v>
      </c>
      <c r="H135" s="93">
        <f>47.4+48.2</f>
        <v>95.6</v>
      </c>
      <c r="I135" s="93"/>
      <c r="J135" s="93"/>
      <c r="K135" s="93"/>
      <c r="L135" s="93"/>
      <c r="M135" s="173" t="s">
        <v>241</v>
      </c>
      <c r="N135" s="174"/>
      <c r="O135" s="173"/>
    </row>
    <row r="136" spans="1:15" ht="59.25" customHeight="1">
      <c r="A136" s="93">
        <v>50</v>
      </c>
      <c r="B136" s="93" t="s">
        <v>142</v>
      </c>
      <c r="C136" s="177" t="s">
        <v>379</v>
      </c>
      <c r="D136" s="93">
        <v>2</v>
      </c>
      <c r="E136" s="93">
        <v>2</v>
      </c>
      <c r="F136" s="93"/>
      <c r="G136" s="93">
        <f>H136+I136</f>
        <v>72.19999999999999</v>
      </c>
      <c r="H136" s="93">
        <f>36.9+35.3</f>
        <v>72.19999999999999</v>
      </c>
      <c r="I136" s="93"/>
      <c r="J136" s="93"/>
      <c r="K136" s="93"/>
      <c r="L136" s="93"/>
      <c r="M136" s="173" t="s">
        <v>241</v>
      </c>
      <c r="N136" s="174"/>
      <c r="O136" s="173"/>
    </row>
    <row r="137" spans="1:15" ht="59.25" customHeight="1">
      <c r="A137" s="93">
        <v>51</v>
      </c>
      <c r="B137" s="93" t="s">
        <v>380</v>
      </c>
      <c r="C137" s="177">
        <v>34</v>
      </c>
      <c r="D137" s="93">
        <v>1</v>
      </c>
      <c r="E137" s="93">
        <v>1</v>
      </c>
      <c r="F137" s="93"/>
      <c r="G137" s="93">
        <f>H137+I137</f>
        <v>39.1</v>
      </c>
      <c r="H137" s="93">
        <v>39.1</v>
      </c>
      <c r="I137" s="93"/>
      <c r="J137" s="93"/>
      <c r="K137" s="93"/>
      <c r="L137" s="93"/>
      <c r="M137" s="173" t="s">
        <v>241</v>
      </c>
      <c r="N137" s="174"/>
      <c r="O137" s="173"/>
    </row>
    <row r="138" spans="1:15" ht="18.75">
      <c r="A138" s="93"/>
      <c r="B138" s="451" t="s">
        <v>381</v>
      </c>
      <c r="C138" s="451"/>
      <c r="D138" s="181">
        <f>SUM(D11:D137)</f>
        <v>324</v>
      </c>
      <c r="E138" s="181">
        <f>SUM(E11:E137)</f>
        <v>163</v>
      </c>
      <c r="F138" s="181">
        <v>160</v>
      </c>
      <c r="G138" s="181">
        <f>SUM(G11:G137)</f>
        <v>16634.6</v>
      </c>
      <c r="H138" s="181"/>
      <c r="I138" s="181"/>
      <c r="J138" s="171"/>
      <c r="K138" s="171"/>
      <c r="L138" s="171"/>
      <c r="M138" s="173"/>
      <c r="N138" s="182"/>
      <c r="O138" s="170"/>
    </row>
    <row r="139" spans="1:15" ht="15">
      <c r="A139" s="212"/>
      <c r="B139" s="452"/>
      <c r="C139" s="452"/>
      <c r="D139" s="452"/>
      <c r="E139" s="452"/>
      <c r="F139" s="452"/>
      <c r="G139" s="452"/>
      <c r="H139" s="452"/>
      <c r="I139" s="452"/>
      <c r="J139" s="452"/>
      <c r="K139" s="452"/>
      <c r="L139" s="452"/>
      <c r="M139" s="452"/>
      <c r="N139" s="184"/>
      <c r="O139" s="170"/>
    </row>
    <row r="140" spans="1:15" ht="15">
      <c r="A140" s="212"/>
      <c r="B140" s="183"/>
      <c r="C140" s="185" t="s">
        <v>382</v>
      </c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4"/>
      <c r="O140" s="170"/>
    </row>
    <row r="141" spans="1:15" ht="60" customHeight="1">
      <c r="A141" s="213">
        <v>1</v>
      </c>
      <c r="B141" s="186" t="s">
        <v>383</v>
      </c>
      <c r="C141" s="186">
        <v>5</v>
      </c>
      <c r="D141" s="186">
        <v>1</v>
      </c>
      <c r="E141" s="186">
        <v>1</v>
      </c>
      <c r="F141" s="186"/>
      <c r="G141" s="186">
        <v>89</v>
      </c>
      <c r="H141" s="186">
        <v>89</v>
      </c>
      <c r="I141" s="186"/>
      <c r="J141" s="186">
        <v>1</v>
      </c>
      <c r="K141" s="186">
        <v>1</v>
      </c>
      <c r="L141" s="186"/>
      <c r="M141" s="173" t="s">
        <v>228</v>
      </c>
      <c r="N141" s="184"/>
      <c r="O141" s="170"/>
    </row>
    <row r="142" spans="1:15" ht="51" customHeight="1">
      <c r="A142" s="214" t="s">
        <v>384</v>
      </c>
      <c r="B142" s="171" t="s">
        <v>385</v>
      </c>
      <c r="C142" s="171">
        <v>1</v>
      </c>
      <c r="D142" s="171">
        <v>1</v>
      </c>
      <c r="E142" s="171">
        <v>1</v>
      </c>
      <c r="F142" s="171"/>
      <c r="G142" s="171">
        <v>28</v>
      </c>
      <c r="H142" s="171">
        <v>28</v>
      </c>
      <c r="I142" s="88"/>
      <c r="J142" s="88">
        <v>1</v>
      </c>
      <c r="K142" s="88">
        <v>1</v>
      </c>
      <c r="L142" s="88"/>
      <c r="M142" s="173" t="s">
        <v>225</v>
      </c>
      <c r="N142" s="184"/>
      <c r="O142" s="170"/>
    </row>
    <row r="143" spans="1:15" ht="25.5" customHeight="1">
      <c r="A143" s="214" t="s">
        <v>386</v>
      </c>
      <c r="B143" s="171" t="s">
        <v>385</v>
      </c>
      <c r="C143" s="171">
        <v>2</v>
      </c>
      <c r="D143" s="171">
        <v>1</v>
      </c>
      <c r="E143" s="171">
        <v>1</v>
      </c>
      <c r="F143" s="171"/>
      <c r="G143" s="171">
        <v>46.5</v>
      </c>
      <c r="H143" s="171">
        <v>46.5</v>
      </c>
      <c r="I143" s="88"/>
      <c r="J143" s="88">
        <v>2</v>
      </c>
      <c r="K143" s="88">
        <v>2</v>
      </c>
      <c r="L143" s="88"/>
      <c r="M143" s="453" t="s">
        <v>115</v>
      </c>
      <c r="N143" s="184"/>
      <c r="O143" s="170"/>
    </row>
    <row r="144" spans="1:15" ht="36.75" customHeight="1">
      <c r="A144" s="213">
        <v>4</v>
      </c>
      <c r="B144" s="88" t="s">
        <v>385</v>
      </c>
      <c r="C144" s="88">
        <v>3</v>
      </c>
      <c r="D144" s="88">
        <v>2</v>
      </c>
      <c r="E144" s="88">
        <v>2</v>
      </c>
      <c r="F144" s="88"/>
      <c r="G144" s="88">
        <f aca="true" t="shared" si="2" ref="G144:G159">H144+I144</f>
        <v>74.5</v>
      </c>
      <c r="H144" s="88">
        <v>74.5</v>
      </c>
      <c r="I144" s="88"/>
      <c r="J144" s="88">
        <v>3</v>
      </c>
      <c r="K144" s="88">
        <v>3</v>
      </c>
      <c r="L144" s="88"/>
      <c r="M144" s="453"/>
      <c r="N144" s="184"/>
      <c r="O144" s="170"/>
    </row>
    <row r="145" spans="1:15" ht="33.75" customHeight="1">
      <c r="A145" s="214" t="s">
        <v>387</v>
      </c>
      <c r="B145" s="88" t="s">
        <v>183</v>
      </c>
      <c r="C145" s="88">
        <v>8</v>
      </c>
      <c r="D145" s="88">
        <v>1</v>
      </c>
      <c r="E145" s="88">
        <v>1</v>
      </c>
      <c r="F145" s="88"/>
      <c r="G145" s="88">
        <v>36</v>
      </c>
      <c r="H145" s="88">
        <v>36</v>
      </c>
      <c r="I145" s="88"/>
      <c r="J145" s="88">
        <v>2</v>
      </c>
      <c r="K145" s="88">
        <v>2</v>
      </c>
      <c r="L145" s="88"/>
      <c r="M145" s="453" t="s">
        <v>115</v>
      </c>
      <c r="N145" s="184"/>
      <c r="O145" s="170"/>
    </row>
    <row r="146" spans="1:15" ht="27.75" customHeight="1">
      <c r="A146" s="214" t="s">
        <v>388</v>
      </c>
      <c r="B146" s="88" t="s">
        <v>183</v>
      </c>
      <c r="C146" s="88">
        <v>11</v>
      </c>
      <c r="D146" s="88">
        <v>2</v>
      </c>
      <c r="E146" s="88">
        <v>2</v>
      </c>
      <c r="F146" s="88"/>
      <c r="G146" s="88">
        <f t="shared" si="2"/>
        <v>78.6</v>
      </c>
      <c r="H146" s="88">
        <v>78.6</v>
      </c>
      <c r="I146" s="88"/>
      <c r="J146" s="88">
        <v>3</v>
      </c>
      <c r="K146" s="88">
        <v>3</v>
      </c>
      <c r="L146" s="88"/>
      <c r="M146" s="453"/>
      <c r="N146" s="184"/>
      <c r="O146" s="170"/>
    </row>
    <row r="147" spans="1:15" ht="33.75">
      <c r="A147" s="213">
        <v>7</v>
      </c>
      <c r="B147" s="171" t="s">
        <v>383</v>
      </c>
      <c r="C147" s="171" t="s">
        <v>389</v>
      </c>
      <c r="D147" s="171">
        <v>1</v>
      </c>
      <c r="E147" s="171">
        <v>1</v>
      </c>
      <c r="F147" s="171"/>
      <c r="G147" s="171">
        <v>43.8</v>
      </c>
      <c r="H147" s="171">
        <v>43.8</v>
      </c>
      <c r="I147" s="171"/>
      <c r="J147" s="171">
        <v>1</v>
      </c>
      <c r="K147" s="171">
        <v>1</v>
      </c>
      <c r="L147" s="171"/>
      <c r="M147" s="173" t="s">
        <v>225</v>
      </c>
      <c r="N147" s="184"/>
      <c r="O147" s="170"/>
    </row>
    <row r="148" spans="1:15" ht="33.75">
      <c r="A148" s="214" t="s">
        <v>390</v>
      </c>
      <c r="B148" s="88" t="s">
        <v>383</v>
      </c>
      <c r="C148" s="88">
        <v>6</v>
      </c>
      <c r="D148" s="88">
        <v>2</v>
      </c>
      <c r="E148" s="88">
        <v>2</v>
      </c>
      <c r="F148" s="88"/>
      <c r="G148" s="88">
        <f t="shared" si="2"/>
        <v>88.4</v>
      </c>
      <c r="H148" s="88">
        <v>88.4</v>
      </c>
      <c r="I148" s="88"/>
      <c r="J148" s="88">
        <v>4</v>
      </c>
      <c r="K148" s="88">
        <v>4</v>
      </c>
      <c r="L148" s="88"/>
      <c r="M148" s="173" t="s">
        <v>225</v>
      </c>
      <c r="N148" s="184"/>
      <c r="O148" s="170"/>
    </row>
    <row r="149" spans="1:15" ht="33.75">
      <c r="A149" s="214" t="s">
        <v>391</v>
      </c>
      <c r="B149" s="171" t="s">
        <v>383</v>
      </c>
      <c r="C149" s="171">
        <v>3</v>
      </c>
      <c r="D149" s="171">
        <v>2</v>
      </c>
      <c r="E149" s="171">
        <v>2</v>
      </c>
      <c r="F149" s="171"/>
      <c r="G149" s="88">
        <f t="shared" si="2"/>
        <v>91.8</v>
      </c>
      <c r="H149" s="171">
        <v>91.8</v>
      </c>
      <c r="I149" s="171"/>
      <c r="J149" s="171">
        <v>7</v>
      </c>
      <c r="K149" s="171">
        <v>7</v>
      </c>
      <c r="L149" s="19"/>
      <c r="M149" s="173" t="s">
        <v>225</v>
      </c>
      <c r="N149" s="184"/>
      <c r="O149" s="170"/>
    </row>
    <row r="150" spans="1:15" ht="60.75" customHeight="1">
      <c r="A150" s="214" t="s">
        <v>392</v>
      </c>
      <c r="B150" s="171" t="s">
        <v>383</v>
      </c>
      <c r="C150" s="171">
        <v>15</v>
      </c>
      <c r="D150" s="171">
        <v>2</v>
      </c>
      <c r="E150" s="171">
        <v>2</v>
      </c>
      <c r="F150" s="171"/>
      <c r="G150" s="88">
        <f t="shared" si="2"/>
        <v>71.7</v>
      </c>
      <c r="H150" s="171">
        <v>71.7</v>
      </c>
      <c r="I150" s="171"/>
      <c r="J150" s="171">
        <v>5</v>
      </c>
      <c r="K150" s="171">
        <v>5</v>
      </c>
      <c r="L150" s="19"/>
      <c r="M150" s="173" t="s">
        <v>230</v>
      </c>
      <c r="N150" s="184"/>
      <c r="O150" s="170"/>
    </row>
    <row r="151" spans="1:15" ht="57" customHeight="1">
      <c r="A151" s="214" t="s">
        <v>393</v>
      </c>
      <c r="B151" s="171" t="s">
        <v>383</v>
      </c>
      <c r="C151" s="171" t="s">
        <v>379</v>
      </c>
      <c r="D151" s="171">
        <v>2</v>
      </c>
      <c r="E151" s="171">
        <v>2</v>
      </c>
      <c r="F151" s="171"/>
      <c r="G151" s="88">
        <f t="shared" si="2"/>
        <v>127.6</v>
      </c>
      <c r="H151" s="171">
        <v>127.6</v>
      </c>
      <c r="I151" s="171"/>
      <c r="J151" s="171">
        <v>8</v>
      </c>
      <c r="K151" s="171"/>
      <c r="L151" s="171">
        <v>8</v>
      </c>
      <c r="M151" s="173" t="s">
        <v>232</v>
      </c>
      <c r="N151" s="184"/>
      <c r="O151" s="170"/>
    </row>
    <row r="152" spans="1:15" ht="59.25" customHeight="1">
      <c r="A152" s="214" t="s">
        <v>394</v>
      </c>
      <c r="B152" s="171" t="s">
        <v>383</v>
      </c>
      <c r="C152" s="171" t="s">
        <v>395</v>
      </c>
      <c r="D152" s="171">
        <v>2</v>
      </c>
      <c r="E152" s="171">
        <v>2</v>
      </c>
      <c r="F152" s="171"/>
      <c r="G152" s="88">
        <f t="shared" si="2"/>
        <v>89.1</v>
      </c>
      <c r="H152" s="171">
        <f>44.4+44.7</f>
        <v>89.1</v>
      </c>
      <c r="I152" s="171"/>
      <c r="J152" s="171"/>
      <c r="K152" s="171"/>
      <c r="L152" s="171"/>
      <c r="M152" s="173" t="s">
        <v>396</v>
      </c>
      <c r="N152" s="184"/>
      <c r="O152" s="170"/>
    </row>
    <row r="153" spans="1:15" ht="58.5" customHeight="1">
      <c r="A153" s="214" t="s">
        <v>397</v>
      </c>
      <c r="B153" s="171" t="s">
        <v>383</v>
      </c>
      <c r="C153" s="171" t="s">
        <v>398</v>
      </c>
      <c r="D153" s="171">
        <v>2</v>
      </c>
      <c r="E153" s="171">
        <v>2</v>
      </c>
      <c r="F153" s="171"/>
      <c r="G153" s="88">
        <f t="shared" si="2"/>
        <v>94.1</v>
      </c>
      <c r="H153" s="171">
        <f>46.6+47.5</f>
        <v>94.1</v>
      </c>
      <c r="I153" s="171"/>
      <c r="J153" s="171"/>
      <c r="K153" s="171"/>
      <c r="L153" s="171"/>
      <c r="M153" s="173" t="s">
        <v>396</v>
      </c>
      <c r="N153" s="184"/>
      <c r="O153" s="170"/>
    </row>
    <row r="154" spans="1:15" ht="57" customHeight="1">
      <c r="A154" s="214" t="s">
        <v>399</v>
      </c>
      <c r="B154" s="171" t="s">
        <v>383</v>
      </c>
      <c r="C154" s="171" t="s">
        <v>400</v>
      </c>
      <c r="D154" s="171">
        <v>2</v>
      </c>
      <c r="E154" s="171">
        <v>2</v>
      </c>
      <c r="F154" s="171"/>
      <c r="G154" s="88">
        <f t="shared" si="2"/>
        <v>137.2</v>
      </c>
      <c r="H154" s="171">
        <f>68.6+68.6</f>
        <v>137.2</v>
      </c>
      <c r="I154" s="171"/>
      <c r="J154" s="171"/>
      <c r="K154" s="171"/>
      <c r="L154" s="171"/>
      <c r="M154" s="173" t="s">
        <v>396</v>
      </c>
      <c r="N154" s="184"/>
      <c r="O154" s="170"/>
    </row>
    <row r="155" spans="1:15" ht="57" customHeight="1">
      <c r="A155" s="214" t="s">
        <v>401</v>
      </c>
      <c r="B155" s="171" t="s">
        <v>383</v>
      </c>
      <c r="C155" s="171" t="s">
        <v>402</v>
      </c>
      <c r="D155" s="171">
        <v>2</v>
      </c>
      <c r="E155" s="171">
        <v>2</v>
      </c>
      <c r="F155" s="171"/>
      <c r="G155" s="88">
        <f t="shared" si="2"/>
        <v>94.1</v>
      </c>
      <c r="H155" s="171">
        <f>47.1+47</f>
        <v>94.1</v>
      </c>
      <c r="I155" s="171"/>
      <c r="J155" s="171"/>
      <c r="K155" s="171"/>
      <c r="L155" s="171"/>
      <c r="M155" s="173" t="s">
        <v>396</v>
      </c>
      <c r="N155" s="184"/>
      <c r="O155" s="170"/>
    </row>
    <row r="156" spans="1:15" ht="63.75" customHeight="1">
      <c r="A156" s="214" t="s">
        <v>403</v>
      </c>
      <c r="B156" s="171" t="s">
        <v>383</v>
      </c>
      <c r="C156" s="171" t="s">
        <v>404</v>
      </c>
      <c r="D156" s="171">
        <v>1</v>
      </c>
      <c r="E156" s="171">
        <v>1</v>
      </c>
      <c r="F156" s="171"/>
      <c r="G156" s="88">
        <f t="shared" si="2"/>
        <v>52.8</v>
      </c>
      <c r="H156" s="171">
        <f>52.8</f>
        <v>52.8</v>
      </c>
      <c r="I156" s="171"/>
      <c r="J156" s="171"/>
      <c r="K156" s="171"/>
      <c r="L156" s="171"/>
      <c r="M156" s="173" t="s">
        <v>396</v>
      </c>
      <c r="N156" s="184"/>
      <c r="O156" s="170"/>
    </row>
    <row r="157" spans="1:15" ht="63" customHeight="1">
      <c r="A157" s="214" t="s">
        <v>405</v>
      </c>
      <c r="B157" s="171" t="s">
        <v>383</v>
      </c>
      <c r="C157" s="171" t="s">
        <v>406</v>
      </c>
      <c r="D157" s="171">
        <v>2</v>
      </c>
      <c r="E157" s="171">
        <v>2</v>
      </c>
      <c r="F157" s="171"/>
      <c r="G157" s="88">
        <f t="shared" si="2"/>
        <v>123.80000000000001</v>
      </c>
      <c r="H157" s="171">
        <f>62.2+61.6</f>
        <v>123.80000000000001</v>
      </c>
      <c r="I157" s="171"/>
      <c r="J157" s="171"/>
      <c r="K157" s="171"/>
      <c r="L157" s="171"/>
      <c r="M157" s="173" t="s">
        <v>396</v>
      </c>
      <c r="N157" s="184"/>
      <c r="O157" s="170"/>
    </row>
    <row r="158" spans="1:15" ht="60" customHeight="1">
      <c r="A158" s="214" t="s">
        <v>407</v>
      </c>
      <c r="B158" s="171" t="s">
        <v>383</v>
      </c>
      <c r="C158" s="171" t="s">
        <v>408</v>
      </c>
      <c r="D158" s="171">
        <v>3</v>
      </c>
      <c r="E158" s="171">
        <v>3</v>
      </c>
      <c r="F158" s="171"/>
      <c r="G158" s="88">
        <f t="shared" si="2"/>
        <v>161.79999999999998</v>
      </c>
      <c r="H158" s="171">
        <f>40.4+41.3+80.1</f>
        <v>161.79999999999998</v>
      </c>
      <c r="I158" s="171"/>
      <c r="J158" s="171"/>
      <c r="K158" s="171"/>
      <c r="L158" s="171"/>
      <c r="M158" s="173" t="s">
        <v>396</v>
      </c>
      <c r="N158" s="184"/>
      <c r="O158" s="170"/>
    </row>
    <row r="159" spans="1:15" ht="57" customHeight="1">
      <c r="A159" s="214" t="s">
        <v>409</v>
      </c>
      <c r="B159" s="171" t="s">
        <v>383</v>
      </c>
      <c r="C159" s="171" t="s">
        <v>410</v>
      </c>
      <c r="D159" s="171">
        <v>1</v>
      </c>
      <c r="E159" s="171">
        <v>1</v>
      </c>
      <c r="F159" s="171"/>
      <c r="G159" s="88">
        <f t="shared" si="2"/>
        <v>68.3</v>
      </c>
      <c r="H159" s="171">
        <f>68.3</f>
        <v>68.3</v>
      </c>
      <c r="I159" s="171"/>
      <c r="J159" s="171"/>
      <c r="K159" s="171"/>
      <c r="L159" s="171"/>
      <c r="M159" s="173" t="s">
        <v>396</v>
      </c>
      <c r="N159" s="184"/>
      <c r="O159" s="170"/>
    </row>
    <row r="160" spans="1:15" ht="33.75">
      <c r="A160" s="214" t="s">
        <v>411</v>
      </c>
      <c r="B160" s="171" t="s">
        <v>183</v>
      </c>
      <c r="C160" s="171" t="s">
        <v>412</v>
      </c>
      <c r="D160" s="171">
        <v>2</v>
      </c>
      <c r="E160" s="171">
        <v>2</v>
      </c>
      <c r="F160" s="171"/>
      <c r="G160" s="171">
        <v>57.3</v>
      </c>
      <c r="H160" s="171">
        <v>57.3</v>
      </c>
      <c r="I160" s="171"/>
      <c r="J160" s="171">
        <v>5</v>
      </c>
      <c r="K160" s="171">
        <v>5</v>
      </c>
      <c r="L160" s="171"/>
      <c r="M160" s="173" t="s">
        <v>225</v>
      </c>
      <c r="N160" s="184"/>
      <c r="O160" s="170"/>
    </row>
    <row r="161" spans="1:15" ht="22.5">
      <c r="A161" s="214" t="s">
        <v>413</v>
      </c>
      <c r="B161" s="88" t="s">
        <v>183</v>
      </c>
      <c r="C161" s="88">
        <v>16</v>
      </c>
      <c r="D161" s="88">
        <v>2</v>
      </c>
      <c r="E161" s="88">
        <v>1</v>
      </c>
      <c r="F161" s="88">
        <v>1</v>
      </c>
      <c r="G161" s="88">
        <f aca="true" t="shared" si="3" ref="G161:G166">H161+I161</f>
        <v>126.8</v>
      </c>
      <c r="H161" s="88">
        <v>64.8</v>
      </c>
      <c r="I161" s="88">
        <v>62</v>
      </c>
      <c r="J161" s="88">
        <v>5</v>
      </c>
      <c r="K161" s="88">
        <v>4</v>
      </c>
      <c r="L161" s="88">
        <v>1</v>
      </c>
      <c r="M161" s="173" t="s">
        <v>115</v>
      </c>
      <c r="N161" s="184"/>
      <c r="O161" s="170"/>
    </row>
    <row r="162" spans="1:15" ht="33.75">
      <c r="A162" s="214" t="s">
        <v>414</v>
      </c>
      <c r="B162" s="88" t="s">
        <v>183</v>
      </c>
      <c r="C162" s="88">
        <v>24</v>
      </c>
      <c r="D162" s="88">
        <v>3</v>
      </c>
      <c r="E162" s="88">
        <v>3</v>
      </c>
      <c r="F162" s="88"/>
      <c r="G162" s="88">
        <f t="shared" si="3"/>
        <v>115.8</v>
      </c>
      <c r="H162" s="88">
        <v>115.8</v>
      </c>
      <c r="I162" s="88"/>
      <c r="J162" s="88">
        <v>5</v>
      </c>
      <c r="K162" s="88">
        <v>5</v>
      </c>
      <c r="L162" s="88"/>
      <c r="M162" s="173" t="s">
        <v>225</v>
      </c>
      <c r="N162" s="184"/>
      <c r="O162" s="170"/>
    </row>
    <row r="163" spans="1:15" ht="33.75">
      <c r="A163" s="214" t="s">
        <v>415</v>
      </c>
      <c r="B163" s="88" t="s">
        <v>183</v>
      </c>
      <c r="C163" s="88">
        <v>29</v>
      </c>
      <c r="D163" s="88">
        <v>2</v>
      </c>
      <c r="E163" s="88">
        <v>2</v>
      </c>
      <c r="F163" s="88"/>
      <c r="G163" s="88">
        <f t="shared" si="3"/>
        <v>119.6</v>
      </c>
      <c r="H163" s="88">
        <v>119.6</v>
      </c>
      <c r="I163" s="88"/>
      <c r="J163" s="88">
        <v>6</v>
      </c>
      <c r="K163" s="88">
        <v>6</v>
      </c>
      <c r="L163" s="88"/>
      <c r="M163" s="173" t="s">
        <v>225</v>
      </c>
      <c r="N163" s="184"/>
      <c r="O163" s="170"/>
    </row>
    <row r="164" spans="1:15" ht="33.75">
      <c r="A164" s="214" t="s">
        <v>416</v>
      </c>
      <c r="B164" s="88" t="s">
        <v>183</v>
      </c>
      <c r="C164" s="88">
        <v>17</v>
      </c>
      <c r="D164" s="88">
        <v>1</v>
      </c>
      <c r="E164" s="88">
        <v>1</v>
      </c>
      <c r="F164" s="88"/>
      <c r="G164" s="88">
        <f t="shared" si="3"/>
        <v>65.3</v>
      </c>
      <c r="H164" s="88">
        <v>65.3</v>
      </c>
      <c r="I164" s="88"/>
      <c r="J164" s="88">
        <v>4</v>
      </c>
      <c r="K164" s="88">
        <v>4</v>
      </c>
      <c r="L164" s="88"/>
      <c r="M164" s="173" t="s">
        <v>225</v>
      </c>
      <c r="N164" s="184"/>
      <c r="O164" s="170"/>
    </row>
    <row r="165" spans="1:15" ht="63" customHeight="1">
      <c r="A165" s="214" t="s">
        <v>417</v>
      </c>
      <c r="B165" s="171" t="s">
        <v>183</v>
      </c>
      <c r="C165" s="171" t="s">
        <v>418</v>
      </c>
      <c r="D165" s="171">
        <v>2</v>
      </c>
      <c r="E165" s="171">
        <v>2</v>
      </c>
      <c r="F165" s="171"/>
      <c r="G165" s="88">
        <f t="shared" si="3"/>
        <v>109.9</v>
      </c>
      <c r="H165" s="171">
        <f>55+54.9</f>
        <v>109.9</v>
      </c>
      <c r="I165" s="171"/>
      <c r="J165" s="171"/>
      <c r="K165" s="171"/>
      <c r="L165" s="171"/>
      <c r="M165" s="173" t="s">
        <v>396</v>
      </c>
      <c r="N165" s="184"/>
      <c r="O165" s="170"/>
    </row>
    <row r="166" spans="1:15" ht="57" customHeight="1">
      <c r="A166" s="214" t="s">
        <v>419</v>
      </c>
      <c r="B166" s="171" t="s">
        <v>183</v>
      </c>
      <c r="C166" s="171" t="s">
        <v>420</v>
      </c>
      <c r="D166" s="171">
        <v>2</v>
      </c>
      <c r="E166" s="171">
        <v>2</v>
      </c>
      <c r="F166" s="171"/>
      <c r="G166" s="88">
        <f t="shared" si="3"/>
        <v>117.8</v>
      </c>
      <c r="H166" s="171">
        <f>57.9+59.9</f>
        <v>117.8</v>
      </c>
      <c r="I166" s="171"/>
      <c r="J166" s="171"/>
      <c r="K166" s="171"/>
      <c r="L166" s="171"/>
      <c r="M166" s="173" t="s">
        <v>396</v>
      </c>
      <c r="N166" s="184"/>
      <c r="O166" s="170"/>
    </row>
    <row r="167" spans="1:15" ht="22.5">
      <c r="A167" s="214" t="s">
        <v>421</v>
      </c>
      <c r="B167" s="171" t="s">
        <v>190</v>
      </c>
      <c r="C167" s="171" t="s">
        <v>422</v>
      </c>
      <c r="D167" s="171">
        <v>1</v>
      </c>
      <c r="E167" s="171">
        <v>1</v>
      </c>
      <c r="F167" s="171"/>
      <c r="G167" s="171">
        <v>44</v>
      </c>
      <c r="H167" s="171">
        <v>44</v>
      </c>
      <c r="I167" s="171"/>
      <c r="J167" s="171">
        <v>2</v>
      </c>
      <c r="K167" s="171">
        <v>2</v>
      </c>
      <c r="L167" s="171"/>
      <c r="M167" s="173" t="s">
        <v>115</v>
      </c>
      <c r="N167" s="184"/>
      <c r="O167" s="170"/>
    </row>
    <row r="168" spans="1:15" ht="33.75">
      <c r="A168" s="214" t="s">
        <v>423</v>
      </c>
      <c r="B168" s="88" t="s">
        <v>190</v>
      </c>
      <c r="C168" s="88">
        <v>3</v>
      </c>
      <c r="D168" s="88">
        <v>2</v>
      </c>
      <c r="E168" s="88">
        <v>2</v>
      </c>
      <c r="F168" s="88"/>
      <c r="G168" s="88">
        <f aca="true" t="shared" si="4" ref="G168:G181">H168+I168</f>
        <v>110.1</v>
      </c>
      <c r="H168" s="88">
        <v>110.1</v>
      </c>
      <c r="I168" s="88"/>
      <c r="J168" s="88">
        <v>9</v>
      </c>
      <c r="K168" s="88">
        <v>9</v>
      </c>
      <c r="L168" s="88"/>
      <c r="M168" s="173" t="s">
        <v>225</v>
      </c>
      <c r="N168" s="184"/>
      <c r="O168" s="170"/>
    </row>
    <row r="169" spans="1:15" ht="62.25" customHeight="1">
      <c r="A169" s="214" t="s">
        <v>424</v>
      </c>
      <c r="B169" s="171" t="s">
        <v>190</v>
      </c>
      <c r="C169" s="171" t="s">
        <v>328</v>
      </c>
      <c r="D169" s="171">
        <v>1</v>
      </c>
      <c r="E169" s="171">
        <v>1</v>
      </c>
      <c r="F169" s="171"/>
      <c r="G169" s="88">
        <f t="shared" si="4"/>
        <v>32.5</v>
      </c>
      <c r="H169" s="171">
        <v>32.5</v>
      </c>
      <c r="I169" s="171"/>
      <c r="J169" s="171">
        <v>1</v>
      </c>
      <c r="K169" s="171">
        <v>1</v>
      </c>
      <c r="L169" s="171"/>
      <c r="M169" s="173" t="s">
        <v>230</v>
      </c>
      <c r="N169" s="184"/>
      <c r="O169" s="170"/>
    </row>
    <row r="170" spans="1:15" ht="33.75">
      <c r="A170" s="214" t="s">
        <v>425</v>
      </c>
      <c r="B170" s="88" t="s">
        <v>190</v>
      </c>
      <c r="C170" s="88">
        <v>5</v>
      </c>
      <c r="D170" s="88">
        <v>2</v>
      </c>
      <c r="E170" s="88">
        <v>2</v>
      </c>
      <c r="F170" s="88"/>
      <c r="G170" s="88">
        <f t="shared" si="4"/>
        <v>67.4</v>
      </c>
      <c r="H170" s="88">
        <v>67.4</v>
      </c>
      <c r="I170" s="88"/>
      <c r="J170" s="88">
        <v>1</v>
      </c>
      <c r="K170" s="88">
        <v>1</v>
      </c>
      <c r="L170" s="88"/>
      <c r="M170" s="173" t="s">
        <v>225</v>
      </c>
      <c r="N170" s="184"/>
      <c r="O170" s="170"/>
    </row>
    <row r="171" spans="1:15" ht="33.75">
      <c r="A171" s="214" t="s">
        <v>426</v>
      </c>
      <c r="B171" s="88" t="s">
        <v>190</v>
      </c>
      <c r="C171" s="88">
        <v>6</v>
      </c>
      <c r="D171" s="88">
        <v>4</v>
      </c>
      <c r="E171" s="88">
        <v>4</v>
      </c>
      <c r="F171" s="88"/>
      <c r="G171" s="88">
        <f t="shared" si="4"/>
        <v>150.6</v>
      </c>
      <c r="H171" s="88">
        <v>150.6</v>
      </c>
      <c r="I171" s="88"/>
      <c r="J171" s="88">
        <v>4</v>
      </c>
      <c r="K171" s="88">
        <v>4</v>
      </c>
      <c r="L171" s="88"/>
      <c r="M171" s="173" t="s">
        <v>225</v>
      </c>
      <c r="N171" s="184"/>
      <c r="O171" s="170"/>
    </row>
    <row r="172" spans="1:15" ht="57" customHeight="1">
      <c r="A172" s="214" t="s">
        <v>427</v>
      </c>
      <c r="B172" s="171" t="s">
        <v>190</v>
      </c>
      <c r="C172" s="171" t="s">
        <v>428</v>
      </c>
      <c r="D172" s="171">
        <v>2</v>
      </c>
      <c r="E172" s="171">
        <v>2</v>
      </c>
      <c r="F172" s="171"/>
      <c r="G172" s="88">
        <f t="shared" si="4"/>
        <v>101.2</v>
      </c>
      <c r="H172" s="171">
        <f>50.7+50.5</f>
        <v>101.2</v>
      </c>
      <c r="I172" s="171"/>
      <c r="J172" s="171"/>
      <c r="K172" s="171"/>
      <c r="L172" s="171"/>
      <c r="M172" s="173" t="s">
        <v>396</v>
      </c>
      <c r="N172" s="184"/>
      <c r="O172" s="170"/>
    </row>
    <row r="173" spans="1:15" ht="60" customHeight="1">
      <c r="A173" s="214" t="s">
        <v>429</v>
      </c>
      <c r="B173" s="171" t="s">
        <v>190</v>
      </c>
      <c r="C173" s="171" t="s">
        <v>395</v>
      </c>
      <c r="D173" s="171">
        <v>2</v>
      </c>
      <c r="E173" s="171">
        <v>2</v>
      </c>
      <c r="F173" s="171"/>
      <c r="G173" s="88">
        <f t="shared" si="4"/>
        <v>97.7</v>
      </c>
      <c r="H173" s="171">
        <f>49.2+48.5</f>
        <v>97.7</v>
      </c>
      <c r="I173" s="171"/>
      <c r="J173" s="171"/>
      <c r="K173" s="171"/>
      <c r="L173" s="171"/>
      <c r="M173" s="173" t="s">
        <v>396</v>
      </c>
      <c r="N173" s="184"/>
      <c r="O173" s="170"/>
    </row>
    <row r="174" spans="1:15" ht="57.75" customHeight="1">
      <c r="A174" s="214" t="s">
        <v>430</v>
      </c>
      <c r="B174" s="171" t="s">
        <v>190</v>
      </c>
      <c r="C174" s="171" t="s">
        <v>431</v>
      </c>
      <c r="D174" s="171">
        <v>4</v>
      </c>
      <c r="E174" s="171">
        <v>4</v>
      </c>
      <c r="F174" s="171"/>
      <c r="G174" s="88">
        <f t="shared" si="4"/>
        <v>153.1</v>
      </c>
      <c r="H174" s="171">
        <f>38.3+38.3+38.7+37.8</f>
        <v>153.1</v>
      </c>
      <c r="I174" s="171"/>
      <c r="J174" s="171"/>
      <c r="K174" s="171"/>
      <c r="L174" s="171"/>
      <c r="M174" s="173" t="s">
        <v>396</v>
      </c>
      <c r="N174" s="184"/>
      <c r="O174" s="170"/>
    </row>
    <row r="175" spans="1:15" ht="59.25" customHeight="1">
      <c r="A175" s="214" t="s">
        <v>432</v>
      </c>
      <c r="B175" s="187" t="s">
        <v>190</v>
      </c>
      <c r="C175" s="187" t="s">
        <v>433</v>
      </c>
      <c r="D175" s="187">
        <v>2</v>
      </c>
      <c r="E175" s="187">
        <v>2</v>
      </c>
      <c r="F175" s="187"/>
      <c r="G175" s="188">
        <f t="shared" si="4"/>
        <v>85.3</v>
      </c>
      <c r="H175" s="187">
        <f>37.9+47.4</f>
        <v>85.3</v>
      </c>
      <c r="I175" s="187"/>
      <c r="J175" s="171"/>
      <c r="K175" s="171"/>
      <c r="L175" s="171"/>
      <c r="M175" s="173" t="s">
        <v>396</v>
      </c>
      <c r="N175" s="184"/>
      <c r="O175" s="170"/>
    </row>
    <row r="176" spans="1:15" ht="33.75">
      <c r="A176" s="214" t="s">
        <v>434</v>
      </c>
      <c r="B176" s="88" t="s">
        <v>435</v>
      </c>
      <c r="C176" s="88">
        <v>1</v>
      </c>
      <c r="D176" s="88">
        <v>2</v>
      </c>
      <c r="E176" s="88">
        <v>2</v>
      </c>
      <c r="F176" s="88"/>
      <c r="G176" s="88">
        <f t="shared" si="4"/>
        <v>152.9</v>
      </c>
      <c r="H176" s="88">
        <v>152.9</v>
      </c>
      <c r="I176" s="88"/>
      <c r="J176" s="88">
        <v>4</v>
      </c>
      <c r="K176" s="88">
        <v>4</v>
      </c>
      <c r="L176" s="16"/>
      <c r="M176" s="173" t="s">
        <v>225</v>
      </c>
      <c r="N176" s="184"/>
      <c r="O176" s="170"/>
    </row>
    <row r="177" spans="1:15" ht="33.75">
      <c r="A177" s="214" t="s">
        <v>436</v>
      </c>
      <c r="B177" s="88" t="s">
        <v>435</v>
      </c>
      <c r="C177" s="88">
        <v>2</v>
      </c>
      <c r="D177" s="88">
        <v>2</v>
      </c>
      <c r="E177" s="88">
        <v>2</v>
      </c>
      <c r="F177" s="88"/>
      <c r="G177" s="88">
        <f t="shared" si="4"/>
        <v>151.8</v>
      </c>
      <c r="H177" s="88">
        <v>151.8</v>
      </c>
      <c r="I177" s="88"/>
      <c r="J177" s="88">
        <v>12</v>
      </c>
      <c r="K177" s="88">
        <v>12</v>
      </c>
      <c r="L177" s="88"/>
      <c r="M177" s="173" t="s">
        <v>225</v>
      </c>
      <c r="N177" s="184"/>
      <c r="O177" s="170"/>
    </row>
    <row r="178" spans="1:15" ht="33.75">
      <c r="A178" s="214" t="s">
        <v>437</v>
      </c>
      <c r="B178" s="171" t="s">
        <v>438</v>
      </c>
      <c r="C178" s="171" t="s">
        <v>357</v>
      </c>
      <c r="D178" s="171">
        <v>1</v>
      </c>
      <c r="E178" s="171">
        <v>1</v>
      </c>
      <c r="F178" s="171"/>
      <c r="G178" s="171">
        <v>57.8</v>
      </c>
      <c r="H178" s="171">
        <v>57.8</v>
      </c>
      <c r="I178" s="171"/>
      <c r="J178" s="171">
        <v>2</v>
      </c>
      <c r="K178" s="171">
        <v>2</v>
      </c>
      <c r="L178" s="171"/>
      <c r="M178" s="173" t="s">
        <v>225</v>
      </c>
      <c r="N178" s="17"/>
      <c r="O178" s="170"/>
    </row>
    <row r="179" spans="1:15" ht="33.75">
      <c r="A179" s="214" t="s">
        <v>439</v>
      </c>
      <c r="B179" s="88" t="s">
        <v>438</v>
      </c>
      <c r="C179" s="88">
        <v>5</v>
      </c>
      <c r="D179" s="88">
        <v>1</v>
      </c>
      <c r="E179" s="88">
        <v>1</v>
      </c>
      <c r="F179" s="88"/>
      <c r="G179" s="88">
        <f t="shared" si="4"/>
        <v>50.2</v>
      </c>
      <c r="H179" s="88">
        <v>50.2</v>
      </c>
      <c r="I179" s="88"/>
      <c r="J179" s="88">
        <v>3</v>
      </c>
      <c r="K179" s="88">
        <v>3</v>
      </c>
      <c r="L179" s="88"/>
      <c r="M179" s="173" t="s">
        <v>225</v>
      </c>
      <c r="N179" s="184"/>
      <c r="O179" s="170"/>
    </row>
    <row r="180" spans="1:15" ht="33.75">
      <c r="A180" s="214" t="s">
        <v>440</v>
      </c>
      <c r="B180" s="88" t="s">
        <v>438</v>
      </c>
      <c r="C180" s="88">
        <v>6</v>
      </c>
      <c r="D180" s="88">
        <v>2</v>
      </c>
      <c r="E180" s="88">
        <v>2</v>
      </c>
      <c r="F180" s="88"/>
      <c r="G180" s="88">
        <f t="shared" si="4"/>
        <v>66.7</v>
      </c>
      <c r="H180" s="88">
        <v>66.7</v>
      </c>
      <c r="I180" s="88"/>
      <c r="J180" s="88">
        <v>2</v>
      </c>
      <c r="K180" s="88">
        <v>2</v>
      </c>
      <c r="L180" s="88"/>
      <c r="M180" s="173" t="s">
        <v>225</v>
      </c>
      <c r="N180" s="184"/>
      <c r="O180" s="170"/>
    </row>
    <row r="181" spans="1:15" ht="60.75" customHeight="1">
      <c r="A181" s="460" t="s">
        <v>441</v>
      </c>
      <c r="B181" s="171" t="s">
        <v>438</v>
      </c>
      <c r="C181" s="171" t="s">
        <v>300</v>
      </c>
      <c r="D181" s="171">
        <v>1</v>
      </c>
      <c r="E181" s="171">
        <v>1</v>
      </c>
      <c r="F181" s="171"/>
      <c r="G181" s="88">
        <f t="shared" si="4"/>
        <v>73.1</v>
      </c>
      <c r="H181" s="171">
        <v>73.1</v>
      </c>
      <c r="I181" s="171"/>
      <c r="J181" s="171">
        <v>3</v>
      </c>
      <c r="K181" s="171">
        <v>3</v>
      </c>
      <c r="L181" s="19"/>
      <c r="M181" s="173" t="s">
        <v>230</v>
      </c>
      <c r="N181" s="184"/>
      <c r="O181" s="170"/>
    </row>
    <row r="182" spans="1:15" ht="61.5" customHeight="1">
      <c r="A182" s="461"/>
      <c r="B182" s="171" t="s">
        <v>438</v>
      </c>
      <c r="C182" s="171" t="s">
        <v>442</v>
      </c>
      <c r="D182" s="171">
        <v>2</v>
      </c>
      <c r="E182" s="171">
        <v>2</v>
      </c>
      <c r="F182" s="171"/>
      <c r="G182" s="88">
        <f>H182+I182</f>
        <v>77.7</v>
      </c>
      <c r="H182" s="171">
        <f>38.5+39.2</f>
        <v>77.7</v>
      </c>
      <c r="I182" s="171"/>
      <c r="J182" s="171"/>
      <c r="K182" s="171"/>
      <c r="L182" s="19"/>
      <c r="M182" s="173" t="s">
        <v>241</v>
      </c>
      <c r="N182" s="184"/>
      <c r="O182" s="170"/>
    </row>
    <row r="183" spans="1:15" ht="59.25" customHeight="1">
      <c r="A183" s="214" t="s">
        <v>443</v>
      </c>
      <c r="B183" s="171" t="s">
        <v>438</v>
      </c>
      <c r="C183" s="171" t="s">
        <v>402</v>
      </c>
      <c r="D183" s="171">
        <v>2</v>
      </c>
      <c r="E183" s="171">
        <v>2</v>
      </c>
      <c r="F183" s="171"/>
      <c r="G183" s="88">
        <f aca="true" t="shared" si="5" ref="G183:G201">H183+I183</f>
        <v>119.1</v>
      </c>
      <c r="H183" s="171">
        <f>59.7+59.4</f>
        <v>119.1</v>
      </c>
      <c r="I183" s="171"/>
      <c r="J183" s="171"/>
      <c r="K183" s="171"/>
      <c r="L183" s="171"/>
      <c r="M183" s="173" t="s">
        <v>396</v>
      </c>
      <c r="N183" s="184"/>
      <c r="O183" s="170"/>
    </row>
    <row r="184" spans="1:15" ht="61.5" customHeight="1">
      <c r="A184" s="214" t="s">
        <v>444</v>
      </c>
      <c r="B184" s="171" t="s">
        <v>438</v>
      </c>
      <c r="C184" s="171" t="s">
        <v>406</v>
      </c>
      <c r="D184" s="171">
        <v>2</v>
      </c>
      <c r="E184" s="171">
        <v>2</v>
      </c>
      <c r="F184" s="171"/>
      <c r="G184" s="88">
        <f t="shared" si="5"/>
        <v>105.6</v>
      </c>
      <c r="H184" s="171">
        <f>53.4+52.2</f>
        <v>105.6</v>
      </c>
      <c r="I184" s="171"/>
      <c r="J184" s="171"/>
      <c r="K184" s="171"/>
      <c r="L184" s="171"/>
      <c r="M184" s="173" t="s">
        <v>396</v>
      </c>
      <c r="N184" s="184"/>
      <c r="O184" s="170"/>
    </row>
    <row r="185" spans="1:15" ht="60.75" customHeight="1">
      <c r="A185" s="214" t="s">
        <v>445</v>
      </c>
      <c r="B185" s="171" t="s">
        <v>438</v>
      </c>
      <c r="C185" s="171" t="s">
        <v>446</v>
      </c>
      <c r="D185" s="171">
        <v>2</v>
      </c>
      <c r="E185" s="171">
        <v>2</v>
      </c>
      <c r="F185" s="171"/>
      <c r="G185" s="88">
        <f t="shared" si="5"/>
        <v>144.2</v>
      </c>
      <c r="H185" s="171">
        <f>72+72.2</f>
        <v>144.2</v>
      </c>
      <c r="I185" s="171"/>
      <c r="J185" s="171"/>
      <c r="K185" s="171"/>
      <c r="L185" s="171"/>
      <c r="M185" s="173" t="s">
        <v>396</v>
      </c>
      <c r="N185" s="184"/>
      <c r="O185" s="170"/>
    </row>
    <row r="186" spans="1:15" ht="22.5">
      <c r="A186" s="214" t="s">
        <v>447</v>
      </c>
      <c r="B186" s="88" t="s">
        <v>448</v>
      </c>
      <c r="C186" s="88">
        <v>7</v>
      </c>
      <c r="D186" s="88">
        <v>2</v>
      </c>
      <c r="E186" s="88">
        <v>2</v>
      </c>
      <c r="F186" s="88"/>
      <c r="G186" s="88">
        <f t="shared" si="5"/>
        <v>57.4</v>
      </c>
      <c r="H186" s="88">
        <v>57.4</v>
      </c>
      <c r="I186" s="88"/>
      <c r="J186" s="88">
        <v>1</v>
      </c>
      <c r="K186" s="88">
        <v>1</v>
      </c>
      <c r="L186" s="88"/>
      <c r="M186" s="173" t="s">
        <v>115</v>
      </c>
      <c r="N186" s="184"/>
      <c r="O186" s="170"/>
    </row>
    <row r="187" spans="1:15" ht="59.25" customHeight="1">
      <c r="A187" s="214" t="s">
        <v>449</v>
      </c>
      <c r="B187" s="171" t="s">
        <v>448</v>
      </c>
      <c r="C187" s="171" t="s">
        <v>450</v>
      </c>
      <c r="D187" s="171">
        <v>2</v>
      </c>
      <c r="E187" s="171">
        <v>2</v>
      </c>
      <c r="F187" s="171"/>
      <c r="G187" s="88">
        <f t="shared" si="5"/>
        <v>126.5</v>
      </c>
      <c r="H187" s="171">
        <f>64.2+62.3</f>
        <v>126.5</v>
      </c>
      <c r="I187" s="171"/>
      <c r="J187" s="171"/>
      <c r="K187" s="171"/>
      <c r="L187" s="171"/>
      <c r="M187" s="173" t="s">
        <v>396</v>
      </c>
      <c r="N187" s="184"/>
      <c r="O187" s="170"/>
    </row>
    <row r="188" spans="1:15" ht="56.25" customHeight="1">
      <c r="A188" s="214" t="s">
        <v>451</v>
      </c>
      <c r="B188" s="171" t="s">
        <v>448</v>
      </c>
      <c r="C188" s="171" t="s">
        <v>398</v>
      </c>
      <c r="D188" s="171">
        <v>2</v>
      </c>
      <c r="E188" s="171">
        <v>2</v>
      </c>
      <c r="F188" s="171"/>
      <c r="G188" s="88">
        <f t="shared" si="5"/>
        <v>140.6</v>
      </c>
      <c r="H188" s="171">
        <f>69.1+71.5</f>
        <v>140.6</v>
      </c>
      <c r="I188" s="171"/>
      <c r="J188" s="171"/>
      <c r="K188" s="171"/>
      <c r="L188" s="171"/>
      <c r="M188" s="173" t="s">
        <v>396</v>
      </c>
      <c r="N188" s="184"/>
      <c r="O188" s="170"/>
    </row>
    <row r="189" spans="1:15" ht="57" customHeight="1">
      <c r="A189" s="214" t="s">
        <v>452</v>
      </c>
      <c r="B189" s="171" t="s">
        <v>448</v>
      </c>
      <c r="C189" s="171" t="s">
        <v>453</v>
      </c>
      <c r="D189" s="171">
        <v>1</v>
      </c>
      <c r="E189" s="171">
        <v>1</v>
      </c>
      <c r="F189" s="171"/>
      <c r="G189" s="88">
        <f t="shared" si="5"/>
        <v>63.6</v>
      </c>
      <c r="H189" s="171">
        <v>63.6</v>
      </c>
      <c r="I189" s="171"/>
      <c r="J189" s="171"/>
      <c r="K189" s="171"/>
      <c r="L189" s="171"/>
      <c r="M189" s="173" t="s">
        <v>396</v>
      </c>
      <c r="N189" s="184"/>
      <c r="O189" s="170"/>
    </row>
    <row r="190" spans="1:15" ht="57" customHeight="1">
      <c r="A190" s="214" t="s">
        <v>454</v>
      </c>
      <c r="B190" s="171" t="s">
        <v>448</v>
      </c>
      <c r="C190" s="171" t="s">
        <v>455</v>
      </c>
      <c r="D190" s="171">
        <v>2</v>
      </c>
      <c r="E190" s="171">
        <v>2</v>
      </c>
      <c r="F190" s="171"/>
      <c r="G190" s="88">
        <f t="shared" si="5"/>
        <v>141.7</v>
      </c>
      <c r="H190" s="171">
        <f>70.5+71.2</f>
        <v>141.7</v>
      </c>
      <c r="I190" s="171"/>
      <c r="J190" s="171"/>
      <c r="K190" s="171"/>
      <c r="L190" s="171"/>
      <c r="M190" s="173" t="s">
        <v>396</v>
      </c>
      <c r="N190" s="184"/>
      <c r="O190" s="170"/>
    </row>
    <row r="191" spans="1:15" ht="60" customHeight="1">
      <c r="A191" s="214" t="s">
        <v>456</v>
      </c>
      <c r="B191" s="171" t="s">
        <v>448</v>
      </c>
      <c r="C191" s="171" t="s">
        <v>457</v>
      </c>
      <c r="D191" s="171">
        <v>1</v>
      </c>
      <c r="E191" s="171">
        <v>1</v>
      </c>
      <c r="F191" s="171"/>
      <c r="G191" s="171">
        <v>74.7</v>
      </c>
      <c r="H191" s="171">
        <v>74.7</v>
      </c>
      <c r="I191" s="171"/>
      <c r="J191" s="171">
        <v>1</v>
      </c>
      <c r="K191" s="171">
        <v>1</v>
      </c>
      <c r="L191" s="171"/>
      <c r="M191" s="173" t="s">
        <v>396</v>
      </c>
      <c r="N191" s="184"/>
      <c r="O191" s="170"/>
    </row>
    <row r="192" spans="1:15" ht="59.25" customHeight="1">
      <c r="A192" s="214" t="s">
        <v>458</v>
      </c>
      <c r="B192" s="171" t="s">
        <v>448</v>
      </c>
      <c r="C192" s="171" t="s">
        <v>459</v>
      </c>
      <c r="D192" s="171">
        <v>2</v>
      </c>
      <c r="E192" s="171">
        <v>2</v>
      </c>
      <c r="F192" s="171"/>
      <c r="G192" s="88">
        <f t="shared" si="5"/>
        <v>67.4</v>
      </c>
      <c r="H192" s="171">
        <f>33.7+33.7</f>
        <v>67.4</v>
      </c>
      <c r="I192" s="171"/>
      <c r="J192" s="171"/>
      <c r="K192" s="171"/>
      <c r="L192" s="171"/>
      <c r="M192" s="173" t="s">
        <v>396</v>
      </c>
      <c r="N192" s="184"/>
      <c r="O192" s="170"/>
    </row>
    <row r="193" spans="1:15" ht="58.5" customHeight="1">
      <c r="A193" s="214" t="s">
        <v>460</v>
      </c>
      <c r="B193" s="171" t="s">
        <v>130</v>
      </c>
      <c r="C193" s="171" t="s">
        <v>461</v>
      </c>
      <c r="D193" s="171">
        <v>3</v>
      </c>
      <c r="E193" s="171">
        <v>3</v>
      </c>
      <c r="F193" s="171"/>
      <c r="G193" s="88">
        <f t="shared" si="5"/>
        <v>141.70000000000002</v>
      </c>
      <c r="H193" s="171">
        <f>35.6+37.2+68.9</f>
        <v>141.70000000000002</v>
      </c>
      <c r="I193" s="171"/>
      <c r="J193" s="171"/>
      <c r="K193" s="171"/>
      <c r="L193" s="171"/>
      <c r="M193" s="173" t="s">
        <v>396</v>
      </c>
      <c r="N193" s="184"/>
      <c r="O193" s="170"/>
    </row>
    <row r="194" spans="1:15" ht="60.75" customHeight="1">
      <c r="A194" s="214" t="s">
        <v>462</v>
      </c>
      <c r="B194" s="171" t="s">
        <v>130</v>
      </c>
      <c r="C194" s="171" t="s">
        <v>463</v>
      </c>
      <c r="D194" s="171">
        <v>2</v>
      </c>
      <c r="E194" s="171">
        <v>2</v>
      </c>
      <c r="F194" s="171"/>
      <c r="G194" s="88">
        <f t="shared" si="5"/>
        <v>88.7</v>
      </c>
      <c r="H194" s="171">
        <f>44.5+44.2</f>
        <v>88.7</v>
      </c>
      <c r="I194" s="171"/>
      <c r="J194" s="171"/>
      <c r="K194" s="171"/>
      <c r="L194" s="171"/>
      <c r="M194" s="173" t="s">
        <v>396</v>
      </c>
      <c r="N194" s="184"/>
      <c r="O194" s="170"/>
    </row>
    <row r="195" spans="1:15" ht="63.75" customHeight="1">
      <c r="A195" s="214" t="s">
        <v>464</v>
      </c>
      <c r="B195" s="171" t="s">
        <v>130</v>
      </c>
      <c r="C195" s="171" t="s">
        <v>465</v>
      </c>
      <c r="D195" s="171">
        <v>2</v>
      </c>
      <c r="E195" s="171">
        <v>2</v>
      </c>
      <c r="F195" s="171"/>
      <c r="G195" s="88">
        <f t="shared" si="5"/>
        <v>122.4</v>
      </c>
      <c r="H195" s="171">
        <f>61.2+61.2</f>
        <v>122.4</v>
      </c>
      <c r="I195" s="171"/>
      <c r="J195" s="171"/>
      <c r="K195" s="171"/>
      <c r="L195" s="171"/>
      <c r="M195" s="173" t="s">
        <v>396</v>
      </c>
      <c r="N195" s="184"/>
      <c r="O195" s="170"/>
    </row>
    <row r="196" spans="1:15" ht="33.75">
      <c r="A196" s="214" t="s">
        <v>466</v>
      </c>
      <c r="B196" s="88" t="s">
        <v>467</v>
      </c>
      <c r="C196" s="88">
        <v>9</v>
      </c>
      <c r="D196" s="88">
        <v>1</v>
      </c>
      <c r="E196" s="88">
        <v>1</v>
      </c>
      <c r="F196" s="88"/>
      <c r="G196" s="88">
        <f t="shared" si="5"/>
        <v>36.6</v>
      </c>
      <c r="H196" s="88">
        <v>36.6</v>
      </c>
      <c r="I196" s="88"/>
      <c r="J196" s="88">
        <v>4</v>
      </c>
      <c r="K196" s="88">
        <v>4</v>
      </c>
      <c r="L196" s="88"/>
      <c r="M196" s="173" t="s">
        <v>225</v>
      </c>
      <c r="N196" s="17"/>
      <c r="O196" s="173"/>
    </row>
    <row r="197" spans="1:15" ht="33.75">
      <c r="A197" s="214" t="s">
        <v>468</v>
      </c>
      <c r="B197" s="88" t="s">
        <v>467</v>
      </c>
      <c r="C197" s="88">
        <v>4</v>
      </c>
      <c r="D197" s="88">
        <v>1</v>
      </c>
      <c r="E197" s="88">
        <v>1</v>
      </c>
      <c r="F197" s="88"/>
      <c r="G197" s="88">
        <f t="shared" si="5"/>
        <v>29.4</v>
      </c>
      <c r="H197" s="88">
        <v>29.4</v>
      </c>
      <c r="I197" s="88"/>
      <c r="J197" s="88">
        <v>5</v>
      </c>
      <c r="K197" s="88">
        <v>5</v>
      </c>
      <c r="L197" s="16"/>
      <c r="M197" s="173" t="s">
        <v>225</v>
      </c>
      <c r="N197" s="17"/>
      <c r="O197" s="173"/>
    </row>
    <row r="198" spans="1:15" ht="56.25" customHeight="1">
      <c r="A198" s="214" t="s">
        <v>469</v>
      </c>
      <c r="B198" s="171" t="s">
        <v>467</v>
      </c>
      <c r="C198" s="171" t="s">
        <v>470</v>
      </c>
      <c r="D198" s="171">
        <v>1</v>
      </c>
      <c r="E198" s="171">
        <v>1</v>
      </c>
      <c r="F198" s="171"/>
      <c r="G198" s="88">
        <f t="shared" si="5"/>
        <v>71.2</v>
      </c>
      <c r="H198" s="171">
        <f>71.2</f>
        <v>71.2</v>
      </c>
      <c r="I198" s="171"/>
      <c r="J198" s="171"/>
      <c r="K198" s="171"/>
      <c r="L198" s="171"/>
      <c r="M198" s="173" t="s">
        <v>396</v>
      </c>
      <c r="N198" s="17"/>
      <c r="O198" s="173"/>
    </row>
    <row r="199" spans="1:15" ht="59.25" customHeight="1">
      <c r="A199" s="214" t="s">
        <v>471</v>
      </c>
      <c r="B199" s="171" t="s">
        <v>467</v>
      </c>
      <c r="C199" s="171" t="s">
        <v>395</v>
      </c>
      <c r="D199" s="171">
        <v>2</v>
      </c>
      <c r="E199" s="171">
        <v>2</v>
      </c>
      <c r="F199" s="171"/>
      <c r="G199" s="88">
        <f t="shared" si="5"/>
        <v>147.4</v>
      </c>
      <c r="H199" s="171">
        <f>73.7+73.7</f>
        <v>147.4</v>
      </c>
      <c r="I199" s="171"/>
      <c r="J199" s="171"/>
      <c r="K199" s="171"/>
      <c r="L199" s="171"/>
      <c r="M199" s="173" t="s">
        <v>396</v>
      </c>
      <c r="N199" s="17"/>
      <c r="O199" s="173"/>
    </row>
    <row r="200" spans="1:15" ht="63.75" customHeight="1">
      <c r="A200" s="214" t="s">
        <v>472</v>
      </c>
      <c r="B200" s="171" t="s">
        <v>467</v>
      </c>
      <c r="C200" s="171" t="s">
        <v>473</v>
      </c>
      <c r="D200" s="171">
        <v>1</v>
      </c>
      <c r="E200" s="171">
        <v>1</v>
      </c>
      <c r="F200" s="171"/>
      <c r="G200" s="88">
        <f t="shared" si="5"/>
        <v>69.9</v>
      </c>
      <c r="H200" s="171">
        <f>69.9</f>
        <v>69.9</v>
      </c>
      <c r="I200" s="171"/>
      <c r="J200" s="171"/>
      <c r="K200" s="171"/>
      <c r="L200" s="171"/>
      <c r="M200" s="173" t="s">
        <v>396</v>
      </c>
      <c r="N200" s="17"/>
      <c r="O200" s="173"/>
    </row>
    <row r="201" spans="1:15" ht="62.25" customHeight="1" thickBot="1">
      <c r="A201" s="214" t="s">
        <v>474</v>
      </c>
      <c r="B201" s="171" t="s">
        <v>467</v>
      </c>
      <c r="C201" s="171" t="s">
        <v>475</v>
      </c>
      <c r="D201" s="171">
        <v>1</v>
      </c>
      <c r="E201" s="171">
        <v>1</v>
      </c>
      <c r="F201" s="171"/>
      <c r="G201" s="88">
        <f t="shared" si="5"/>
        <v>46.1</v>
      </c>
      <c r="H201" s="171">
        <f>46.1</f>
        <v>46.1</v>
      </c>
      <c r="I201" s="171"/>
      <c r="J201" s="171"/>
      <c r="K201" s="171"/>
      <c r="L201" s="171"/>
      <c r="M201" s="173" t="s">
        <v>396</v>
      </c>
      <c r="N201" s="17"/>
      <c r="O201" s="173"/>
    </row>
    <row r="202" spans="1:15" ht="21.75" customHeight="1" thickBot="1">
      <c r="A202" s="215"/>
      <c r="B202" s="462" t="s">
        <v>476</v>
      </c>
      <c r="C202" s="463"/>
      <c r="D202" s="189">
        <f>SUM(D142:D201)</f>
        <v>108</v>
      </c>
      <c r="E202" s="189">
        <f>SUM(E142:E201)</f>
        <v>107</v>
      </c>
      <c r="F202" s="189">
        <v>1</v>
      </c>
      <c r="G202" s="189">
        <f>SUM(G142:G201)</f>
        <v>5486.899999999998</v>
      </c>
      <c r="H202" s="189"/>
      <c r="I202" s="190"/>
      <c r="J202" s="191"/>
      <c r="K202" s="191"/>
      <c r="L202" s="191"/>
      <c r="M202" s="192"/>
      <c r="N202" s="193"/>
      <c r="O202" s="192"/>
    </row>
    <row r="203" spans="1:15" ht="15">
      <c r="A203" s="216"/>
      <c r="B203" s="452"/>
      <c r="C203" s="452"/>
      <c r="D203" s="452"/>
      <c r="E203" s="452"/>
      <c r="F203" s="452"/>
      <c r="G203" s="452"/>
      <c r="H203" s="452"/>
      <c r="I203" s="452"/>
      <c r="J203" s="464"/>
      <c r="K203" s="464"/>
      <c r="L203" s="464"/>
      <c r="M203" s="464"/>
      <c r="N203" s="464"/>
      <c r="O203" s="464"/>
    </row>
    <row r="204" spans="1:15" ht="45" customHeight="1">
      <c r="A204" s="211">
        <v>1</v>
      </c>
      <c r="B204" s="171" t="s">
        <v>28</v>
      </c>
      <c r="C204" s="171">
        <v>6</v>
      </c>
      <c r="D204" s="171">
        <v>3</v>
      </c>
      <c r="E204" s="171">
        <v>3</v>
      </c>
      <c r="F204" s="171"/>
      <c r="G204" s="171">
        <v>40</v>
      </c>
      <c r="H204" s="171">
        <v>40</v>
      </c>
      <c r="I204" s="171"/>
      <c r="J204" s="171">
        <v>4</v>
      </c>
      <c r="K204" s="171">
        <v>4</v>
      </c>
      <c r="L204" s="19"/>
      <c r="M204" s="173" t="s">
        <v>115</v>
      </c>
      <c r="N204" s="17"/>
      <c r="O204" s="173"/>
    </row>
    <row r="205" spans="1:15" ht="45" customHeight="1">
      <c r="A205" s="211">
        <v>2</v>
      </c>
      <c r="B205" s="171" t="s">
        <v>28</v>
      </c>
      <c r="C205" s="171">
        <v>22</v>
      </c>
      <c r="D205" s="171">
        <v>2</v>
      </c>
      <c r="E205" s="171">
        <v>3</v>
      </c>
      <c r="F205" s="171"/>
      <c r="G205" s="171">
        <v>73.6</v>
      </c>
      <c r="H205" s="171">
        <v>73.6</v>
      </c>
      <c r="I205" s="171"/>
      <c r="J205" s="171">
        <v>2</v>
      </c>
      <c r="K205" s="171">
        <v>2</v>
      </c>
      <c r="L205" s="19"/>
      <c r="M205" s="173" t="s">
        <v>115</v>
      </c>
      <c r="N205" s="17"/>
      <c r="O205" s="173">
        <v>1</v>
      </c>
    </row>
    <row r="206" spans="1:15" ht="45" customHeight="1">
      <c r="A206" s="211">
        <v>3</v>
      </c>
      <c r="B206" s="171" t="s">
        <v>204</v>
      </c>
      <c r="C206" s="171">
        <v>17</v>
      </c>
      <c r="D206" s="171">
        <v>2</v>
      </c>
      <c r="E206" s="171">
        <v>2</v>
      </c>
      <c r="F206" s="171"/>
      <c r="G206" s="171">
        <v>40</v>
      </c>
      <c r="H206" s="171">
        <v>40</v>
      </c>
      <c r="I206" s="171"/>
      <c r="J206" s="171">
        <v>3</v>
      </c>
      <c r="K206" s="171">
        <v>3</v>
      </c>
      <c r="L206" s="19"/>
      <c r="M206" s="173" t="s">
        <v>115</v>
      </c>
      <c r="N206" s="17"/>
      <c r="O206" s="173"/>
    </row>
    <row r="207" spans="1:15" ht="45" customHeight="1">
      <c r="A207" s="211">
        <v>4</v>
      </c>
      <c r="B207" s="171" t="s">
        <v>28</v>
      </c>
      <c r="C207" s="171">
        <v>14</v>
      </c>
      <c r="D207" s="171">
        <v>3</v>
      </c>
      <c r="E207" s="171">
        <v>3</v>
      </c>
      <c r="F207" s="171"/>
      <c r="G207" s="171">
        <v>82.4</v>
      </c>
      <c r="H207" s="171">
        <v>82.4</v>
      </c>
      <c r="I207" s="171"/>
      <c r="J207" s="171">
        <v>5</v>
      </c>
      <c r="K207" s="171">
        <v>5</v>
      </c>
      <c r="L207" s="19"/>
      <c r="M207" s="173" t="s">
        <v>115</v>
      </c>
      <c r="N207" s="17"/>
      <c r="O207" s="173"/>
    </row>
    <row r="208" spans="1:15" ht="45" customHeight="1">
      <c r="A208" s="211">
        <v>5</v>
      </c>
      <c r="B208" s="171" t="s">
        <v>28</v>
      </c>
      <c r="C208" s="171">
        <v>18</v>
      </c>
      <c r="D208" s="171">
        <v>2</v>
      </c>
      <c r="E208" s="171">
        <v>2</v>
      </c>
      <c r="F208" s="171"/>
      <c r="G208" s="171">
        <v>33.5</v>
      </c>
      <c r="H208" s="171">
        <v>33.5</v>
      </c>
      <c r="I208" s="171"/>
      <c r="J208" s="171">
        <v>7</v>
      </c>
      <c r="K208" s="171">
        <v>7</v>
      </c>
      <c r="L208" s="19"/>
      <c r="M208" s="173" t="s">
        <v>115</v>
      </c>
      <c r="N208" s="17"/>
      <c r="O208" s="173"/>
    </row>
    <row r="209" spans="1:15" ht="45" customHeight="1">
      <c r="A209" s="211">
        <v>6</v>
      </c>
      <c r="B209" s="171" t="s">
        <v>28</v>
      </c>
      <c r="C209" s="171">
        <v>7</v>
      </c>
      <c r="D209" s="171">
        <v>4</v>
      </c>
      <c r="E209" s="171">
        <v>4</v>
      </c>
      <c r="F209" s="171"/>
      <c r="G209" s="171">
        <f aca="true" t="shared" si="6" ref="G209:G223">H209+I209</f>
        <v>150</v>
      </c>
      <c r="H209" s="171">
        <v>150</v>
      </c>
      <c r="I209" s="171"/>
      <c r="J209" s="171">
        <v>6</v>
      </c>
      <c r="K209" s="171">
        <v>6</v>
      </c>
      <c r="L209" s="19"/>
      <c r="M209" s="173" t="s">
        <v>115</v>
      </c>
      <c r="N209" s="17"/>
      <c r="O209" s="173"/>
    </row>
    <row r="210" spans="1:15" ht="45" customHeight="1">
      <c r="A210" s="211">
        <v>7</v>
      </c>
      <c r="B210" s="171" t="s">
        <v>28</v>
      </c>
      <c r="C210" s="171">
        <v>5</v>
      </c>
      <c r="D210" s="171">
        <v>4</v>
      </c>
      <c r="E210" s="171">
        <v>3</v>
      </c>
      <c r="F210" s="171">
        <v>1</v>
      </c>
      <c r="G210" s="171">
        <v>115</v>
      </c>
      <c r="H210" s="171">
        <v>119</v>
      </c>
      <c r="I210" s="171">
        <v>35</v>
      </c>
      <c r="J210" s="171">
        <v>11</v>
      </c>
      <c r="K210" s="171">
        <v>11</v>
      </c>
      <c r="L210" s="19"/>
      <c r="M210" s="173" t="s">
        <v>115</v>
      </c>
      <c r="N210" s="17"/>
      <c r="O210" s="173"/>
    </row>
    <row r="211" spans="1:15" ht="45" customHeight="1">
      <c r="A211" s="211">
        <v>8</v>
      </c>
      <c r="B211" s="171" t="s">
        <v>190</v>
      </c>
      <c r="C211" s="171">
        <v>5</v>
      </c>
      <c r="D211" s="171">
        <v>2</v>
      </c>
      <c r="E211" s="171">
        <v>2</v>
      </c>
      <c r="F211" s="171"/>
      <c r="G211" s="171">
        <f t="shared" si="6"/>
        <v>80</v>
      </c>
      <c r="H211" s="171">
        <v>80</v>
      </c>
      <c r="I211" s="171"/>
      <c r="J211" s="171">
        <v>5</v>
      </c>
      <c r="K211" s="171">
        <v>5</v>
      </c>
      <c r="L211" s="19"/>
      <c r="M211" s="173" t="s">
        <v>115</v>
      </c>
      <c r="N211" s="17"/>
      <c r="O211" s="173"/>
    </row>
    <row r="212" spans="1:15" ht="45" customHeight="1">
      <c r="A212" s="211">
        <v>9</v>
      </c>
      <c r="B212" s="171" t="s">
        <v>190</v>
      </c>
      <c r="C212" s="171">
        <v>10</v>
      </c>
      <c r="D212" s="171">
        <v>3</v>
      </c>
      <c r="E212" s="171">
        <v>3</v>
      </c>
      <c r="F212" s="171"/>
      <c r="G212" s="171">
        <f t="shared" si="6"/>
        <v>137</v>
      </c>
      <c r="H212" s="171">
        <v>137</v>
      </c>
      <c r="I212" s="171"/>
      <c r="J212" s="171">
        <v>12</v>
      </c>
      <c r="K212" s="171">
        <v>12</v>
      </c>
      <c r="L212" s="19"/>
      <c r="M212" s="173" t="s">
        <v>115</v>
      </c>
      <c r="N212" s="17"/>
      <c r="O212" s="173"/>
    </row>
    <row r="213" spans="1:15" ht="45" customHeight="1">
      <c r="A213" s="211">
        <v>10</v>
      </c>
      <c r="B213" s="171" t="s">
        <v>190</v>
      </c>
      <c r="C213" s="171">
        <v>15</v>
      </c>
      <c r="D213" s="171">
        <v>2</v>
      </c>
      <c r="E213" s="171">
        <v>1</v>
      </c>
      <c r="F213" s="171">
        <v>1</v>
      </c>
      <c r="G213" s="171">
        <f t="shared" si="6"/>
        <v>84</v>
      </c>
      <c r="H213" s="171">
        <v>42</v>
      </c>
      <c r="I213" s="171">
        <v>42</v>
      </c>
      <c r="J213" s="171">
        <v>9</v>
      </c>
      <c r="K213" s="171">
        <v>5</v>
      </c>
      <c r="L213" s="19">
        <v>4</v>
      </c>
      <c r="M213" s="173" t="s">
        <v>115</v>
      </c>
      <c r="N213" s="17"/>
      <c r="O213" s="173"/>
    </row>
    <row r="214" spans="1:15" ht="45" customHeight="1">
      <c r="A214" s="211">
        <v>11</v>
      </c>
      <c r="B214" s="171" t="s">
        <v>190</v>
      </c>
      <c r="C214" s="171">
        <v>19</v>
      </c>
      <c r="D214" s="171">
        <v>3</v>
      </c>
      <c r="E214" s="171">
        <v>2</v>
      </c>
      <c r="F214" s="171">
        <v>1</v>
      </c>
      <c r="G214" s="171">
        <f t="shared" si="6"/>
        <v>144</v>
      </c>
      <c r="H214" s="171">
        <v>96</v>
      </c>
      <c r="I214" s="171">
        <v>48</v>
      </c>
      <c r="J214" s="171">
        <v>8</v>
      </c>
      <c r="K214" s="171">
        <v>2</v>
      </c>
      <c r="L214" s="19">
        <v>6</v>
      </c>
      <c r="M214" s="173" t="s">
        <v>115</v>
      </c>
      <c r="N214" s="17"/>
      <c r="O214" s="173"/>
    </row>
    <row r="215" spans="1:15" ht="45" customHeight="1">
      <c r="A215" s="211">
        <v>12</v>
      </c>
      <c r="B215" s="171" t="s">
        <v>204</v>
      </c>
      <c r="C215" s="171">
        <v>18</v>
      </c>
      <c r="D215" s="171">
        <v>3</v>
      </c>
      <c r="E215" s="171">
        <v>3</v>
      </c>
      <c r="F215" s="171"/>
      <c r="G215" s="171">
        <f t="shared" si="6"/>
        <v>80</v>
      </c>
      <c r="H215" s="171">
        <v>80</v>
      </c>
      <c r="I215" s="171"/>
      <c r="J215" s="171">
        <v>4</v>
      </c>
      <c r="K215" s="171">
        <v>4</v>
      </c>
      <c r="L215" s="19"/>
      <c r="M215" s="173" t="s">
        <v>115</v>
      </c>
      <c r="N215" s="17"/>
      <c r="O215" s="173"/>
    </row>
    <row r="216" spans="1:15" ht="45" customHeight="1">
      <c r="A216" s="211">
        <v>13</v>
      </c>
      <c r="B216" s="171" t="s">
        <v>204</v>
      </c>
      <c r="C216" s="171">
        <v>20</v>
      </c>
      <c r="D216" s="171">
        <v>2</v>
      </c>
      <c r="E216" s="171">
        <v>2</v>
      </c>
      <c r="F216" s="171"/>
      <c r="G216" s="171">
        <f t="shared" si="6"/>
        <v>80</v>
      </c>
      <c r="H216" s="171">
        <v>80</v>
      </c>
      <c r="I216" s="171"/>
      <c r="J216" s="171">
        <v>5</v>
      </c>
      <c r="K216" s="171">
        <v>5</v>
      </c>
      <c r="L216" s="19"/>
      <c r="M216" s="173" t="s">
        <v>115</v>
      </c>
      <c r="N216" s="17"/>
      <c r="O216" s="173"/>
    </row>
    <row r="217" spans="1:15" ht="45" customHeight="1">
      <c r="A217" s="211">
        <v>14</v>
      </c>
      <c r="B217" s="171" t="s">
        <v>204</v>
      </c>
      <c r="C217" s="171">
        <v>22</v>
      </c>
      <c r="D217" s="171">
        <v>2</v>
      </c>
      <c r="E217" s="171">
        <v>1</v>
      </c>
      <c r="F217" s="171">
        <v>1</v>
      </c>
      <c r="G217" s="171">
        <f t="shared" si="6"/>
        <v>80</v>
      </c>
      <c r="H217" s="171">
        <v>40</v>
      </c>
      <c r="I217" s="171">
        <v>40</v>
      </c>
      <c r="J217" s="171">
        <v>6</v>
      </c>
      <c r="K217" s="171">
        <v>3</v>
      </c>
      <c r="L217" s="19">
        <v>3</v>
      </c>
      <c r="M217" s="173" t="s">
        <v>115</v>
      </c>
      <c r="N217" s="17"/>
      <c r="O217" s="173"/>
    </row>
    <row r="218" spans="1:15" ht="45" customHeight="1">
      <c r="A218" s="211">
        <v>15</v>
      </c>
      <c r="B218" s="171" t="s">
        <v>204</v>
      </c>
      <c r="C218" s="171">
        <v>12</v>
      </c>
      <c r="D218" s="171">
        <v>2</v>
      </c>
      <c r="E218" s="171">
        <v>2</v>
      </c>
      <c r="F218" s="171"/>
      <c r="G218" s="171">
        <f t="shared" si="6"/>
        <v>80</v>
      </c>
      <c r="H218" s="171">
        <v>80</v>
      </c>
      <c r="I218" s="171"/>
      <c r="J218" s="171">
        <v>8</v>
      </c>
      <c r="K218" s="171">
        <v>8</v>
      </c>
      <c r="L218" s="19"/>
      <c r="M218" s="173" t="s">
        <v>115</v>
      </c>
      <c r="N218" s="17"/>
      <c r="O218" s="173"/>
    </row>
    <row r="219" spans="1:15" ht="45" customHeight="1">
      <c r="A219" s="211">
        <v>16</v>
      </c>
      <c r="B219" s="171" t="s">
        <v>204</v>
      </c>
      <c r="C219" s="171">
        <v>10</v>
      </c>
      <c r="D219" s="171">
        <v>2</v>
      </c>
      <c r="E219" s="171">
        <v>2</v>
      </c>
      <c r="F219" s="171"/>
      <c r="G219" s="171">
        <f t="shared" si="6"/>
        <v>93.7</v>
      </c>
      <c r="H219" s="171">
        <v>93.7</v>
      </c>
      <c r="I219" s="171"/>
      <c r="J219" s="171">
        <v>4</v>
      </c>
      <c r="K219" s="171">
        <v>4</v>
      </c>
      <c r="L219" s="19"/>
      <c r="M219" s="173" t="s">
        <v>115</v>
      </c>
      <c r="N219" s="17"/>
      <c r="O219" s="173"/>
    </row>
    <row r="220" spans="1:15" ht="45" customHeight="1">
      <c r="A220" s="211">
        <v>17</v>
      </c>
      <c r="B220" s="171" t="s">
        <v>190</v>
      </c>
      <c r="C220" s="171">
        <v>7</v>
      </c>
      <c r="D220" s="171">
        <v>2</v>
      </c>
      <c r="E220" s="171">
        <v>2</v>
      </c>
      <c r="F220" s="171"/>
      <c r="G220" s="171">
        <f t="shared" si="6"/>
        <v>80</v>
      </c>
      <c r="H220" s="171">
        <v>80</v>
      </c>
      <c r="I220" s="171"/>
      <c r="J220" s="171">
        <v>8</v>
      </c>
      <c r="K220" s="171"/>
      <c r="L220" s="171">
        <v>8</v>
      </c>
      <c r="M220" s="173" t="s">
        <v>115</v>
      </c>
      <c r="N220" s="17"/>
      <c r="O220" s="173"/>
    </row>
    <row r="221" spans="1:15" ht="45" customHeight="1">
      <c r="A221" s="211">
        <v>18</v>
      </c>
      <c r="B221" s="171" t="s">
        <v>28</v>
      </c>
      <c r="C221" s="171">
        <v>15</v>
      </c>
      <c r="D221" s="171">
        <v>2</v>
      </c>
      <c r="E221" s="171">
        <v>2</v>
      </c>
      <c r="F221" s="171"/>
      <c r="G221" s="171">
        <f t="shared" si="6"/>
        <v>92.3</v>
      </c>
      <c r="H221" s="171">
        <v>92.3</v>
      </c>
      <c r="I221" s="171"/>
      <c r="J221" s="171">
        <v>4</v>
      </c>
      <c r="K221" s="171">
        <v>2</v>
      </c>
      <c r="L221" s="171">
        <v>2</v>
      </c>
      <c r="M221" s="173" t="s">
        <v>477</v>
      </c>
      <c r="N221" s="17"/>
      <c r="O221" s="173"/>
    </row>
    <row r="222" spans="1:15" ht="45" customHeight="1">
      <c r="A222" s="211">
        <v>19</v>
      </c>
      <c r="B222" s="171" t="s">
        <v>28</v>
      </c>
      <c r="C222" s="171">
        <v>13</v>
      </c>
      <c r="D222" s="171">
        <v>1</v>
      </c>
      <c r="E222" s="171">
        <v>1</v>
      </c>
      <c r="F222" s="171"/>
      <c r="G222" s="171">
        <f t="shared" si="6"/>
        <v>46.6</v>
      </c>
      <c r="H222" s="171">
        <v>46.6</v>
      </c>
      <c r="I222" s="171"/>
      <c r="J222" s="171">
        <v>0</v>
      </c>
      <c r="K222" s="171">
        <v>0</v>
      </c>
      <c r="L222" s="19"/>
      <c r="M222" s="173" t="s">
        <v>115</v>
      </c>
      <c r="N222" s="17"/>
      <c r="O222" s="173"/>
    </row>
    <row r="223" spans="1:15" ht="59.25" customHeight="1">
      <c r="A223" s="211">
        <v>20</v>
      </c>
      <c r="B223" s="171" t="s">
        <v>204</v>
      </c>
      <c r="C223" s="171">
        <v>19</v>
      </c>
      <c r="D223" s="171">
        <v>2</v>
      </c>
      <c r="E223" s="171">
        <v>2</v>
      </c>
      <c r="F223" s="171"/>
      <c r="G223" s="171">
        <f t="shared" si="6"/>
        <v>77.3</v>
      </c>
      <c r="H223" s="171">
        <v>77.3</v>
      </c>
      <c r="I223" s="171"/>
      <c r="J223" s="171">
        <v>3</v>
      </c>
      <c r="K223" s="171">
        <v>3</v>
      </c>
      <c r="L223" s="19"/>
      <c r="M223" s="173" t="s">
        <v>230</v>
      </c>
      <c r="N223" s="17"/>
      <c r="O223" s="173"/>
    </row>
    <row r="224" spans="1:15" ht="63" customHeight="1">
      <c r="A224" s="211">
        <v>21</v>
      </c>
      <c r="B224" s="171" t="s">
        <v>130</v>
      </c>
      <c r="C224" s="171">
        <v>5</v>
      </c>
      <c r="D224" s="171">
        <v>1</v>
      </c>
      <c r="E224" s="171">
        <v>1</v>
      </c>
      <c r="F224" s="171"/>
      <c r="G224" s="171">
        <f>H224+I224</f>
        <v>70.1</v>
      </c>
      <c r="H224" s="171">
        <v>70.1</v>
      </c>
      <c r="I224" s="171"/>
      <c r="J224" s="171"/>
      <c r="K224" s="171"/>
      <c r="L224" s="19"/>
      <c r="M224" s="173" t="s">
        <v>241</v>
      </c>
      <c r="N224" s="17"/>
      <c r="O224" s="173"/>
    </row>
    <row r="225" spans="1:15" ht="57" customHeight="1">
      <c r="A225" s="465">
        <v>22</v>
      </c>
      <c r="B225" s="171" t="s">
        <v>478</v>
      </c>
      <c r="C225" s="171" t="s">
        <v>479</v>
      </c>
      <c r="D225" s="171">
        <v>1</v>
      </c>
      <c r="E225" s="171">
        <v>1</v>
      </c>
      <c r="F225" s="171"/>
      <c r="G225" s="171">
        <v>71</v>
      </c>
      <c r="H225" s="171">
        <v>71</v>
      </c>
      <c r="I225" s="171"/>
      <c r="J225" s="171"/>
      <c r="K225" s="171"/>
      <c r="L225" s="19"/>
      <c r="M225" s="173" t="s">
        <v>241</v>
      </c>
      <c r="N225" s="17"/>
      <c r="O225" s="173"/>
    </row>
    <row r="226" spans="1:15" ht="60" customHeight="1">
      <c r="A226" s="466"/>
      <c r="B226" s="171" t="s">
        <v>478</v>
      </c>
      <c r="C226" s="171" t="s">
        <v>480</v>
      </c>
      <c r="D226" s="171">
        <v>1</v>
      </c>
      <c r="E226" s="171">
        <v>1</v>
      </c>
      <c r="F226" s="171"/>
      <c r="G226" s="171">
        <f aca="true" t="shared" si="7" ref="G226:G241">H226</f>
        <v>71.8</v>
      </c>
      <c r="H226" s="171">
        <v>71.8</v>
      </c>
      <c r="I226" s="171"/>
      <c r="J226" s="171"/>
      <c r="K226" s="171"/>
      <c r="L226" s="19"/>
      <c r="M226" s="173" t="s">
        <v>241</v>
      </c>
      <c r="N226" s="17"/>
      <c r="O226" s="173"/>
    </row>
    <row r="227" spans="1:15" ht="60" customHeight="1">
      <c r="A227" s="465">
        <v>23</v>
      </c>
      <c r="B227" s="171" t="s">
        <v>478</v>
      </c>
      <c r="C227" s="171" t="s">
        <v>475</v>
      </c>
      <c r="D227" s="171">
        <v>1</v>
      </c>
      <c r="E227" s="171">
        <v>1</v>
      </c>
      <c r="F227" s="171"/>
      <c r="G227" s="171">
        <f t="shared" si="7"/>
        <v>74.3</v>
      </c>
      <c r="H227" s="171">
        <v>74.3</v>
      </c>
      <c r="I227" s="171"/>
      <c r="J227" s="171"/>
      <c r="K227" s="171"/>
      <c r="L227" s="19"/>
      <c r="M227" s="173" t="s">
        <v>241</v>
      </c>
      <c r="N227" s="17"/>
      <c r="O227" s="173"/>
    </row>
    <row r="228" spans="1:15" ht="62.25" customHeight="1">
      <c r="A228" s="466"/>
      <c r="B228" s="171" t="s">
        <v>478</v>
      </c>
      <c r="C228" s="171" t="s">
        <v>481</v>
      </c>
      <c r="D228" s="171">
        <v>1</v>
      </c>
      <c r="E228" s="171">
        <v>1</v>
      </c>
      <c r="F228" s="171"/>
      <c r="G228" s="171">
        <f t="shared" si="7"/>
        <v>74.3</v>
      </c>
      <c r="H228" s="171">
        <v>74.3</v>
      </c>
      <c r="I228" s="171"/>
      <c r="J228" s="171"/>
      <c r="K228" s="171"/>
      <c r="L228" s="19"/>
      <c r="M228" s="173" t="s">
        <v>241</v>
      </c>
      <c r="N228" s="17"/>
      <c r="O228" s="173"/>
    </row>
    <row r="229" spans="1:15" ht="57" customHeight="1">
      <c r="A229" s="211">
        <v>24</v>
      </c>
      <c r="B229" s="171" t="s">
        <v>204</v>
      </c>
      <c r="C229" s="171" t="s">
        <v>482</v>
      </c>
      <c r="D229" s="171">
        <v>3</v>
      </c>
      <c r="E229" s="171">
        <v>3</v>
      </c>
      <c r="F229" s="171"/>
      <c r="G229" s="171">
        <f t="shared" si="7"/>
        <v>109.6</v>
      </c>
      <c r="H229" s="171">
        <f>33.8+37+38.8</f>
        <v>109.6</v>
      </c>
      <c r="I229" s="171"/>
      <c r="J229" s="171"/>
      <c r="K229" s="171"/>
      <c r="L229" s="19"/>
      <c r="M229" s="173" t="s">
        <v>241</v>
      </c>
      <c r="N229" s="17"/>
      <c r="O229" s="173"/>
    </row>
    <row r="230" spans="1:15" ht="57" customHeight="1">
      <c r="A230" s="211">
        <v>25</v>
      </c>
      <c r="B230" s="171" t="s">
        <v>483</v>
      </c>
      <c r="C230" s="171">
        <v>2</v>
      </c>
      <c r="D230" s="171">
        <v>1</v>
      </c>
      <c r="E230" s="171">
        <v>1</v>
      </c>
      <c r="F230" s="171"/>
      <c r="G230" s="171">
        <f t="shared" si="7"/>
        <v>39.7</v>
      </c>
      <c r="H230" s="171">
        <f>39.7</f>
        <v>39.7</v>
      </c>
      <c r="I230" s="171"/>
      <c r="J230" s="171"/>
      <c r="K230" s="171"/>
      <c r="L230" s="19"/>
      <c r="M230" s="173" t="s">
        <v>241</v>
      </c>
      <c r="N230" s="17"/>
      <c r="O230" s="173"/>
    </row>
    <row r="231" spans="1:15" ht="59.25" customHeight="1">
      <c r="A231" s="211">
        <v>26</v>
      </c>
      <c r="B231" s="171" t="s">
        <v>483</v>
      </c>
      <c r="C231" s="171" t="s">
        <v>484</v>
      </c>
      <c r="D231" s="171">
        <v>1</v>
      </c>
      <c r="E231" s="171">
        <v>1</v>
      </c>
      <c r="F231" s="171"/>
      <c r="G231" s="171">
        <f t="shared" si="7"/>
        <v>77.1</v>
      </c>
      <c r="H231" s="171">
        <v>77.1</v>
      </c>
      <c r="I231" s="171"/>
      <c r="J231" s="171"/>
      <c r="K231" s="171"/>
      <c r="L231" s="19"/>
      <c r="M231" s="173" t="s">
        <v>241</v>
      </c>
      <c r="N231" s="17"/>
      <c r="O231" s="173"/>
    </row>
    <row r="232" spans="1:15" ht="61.5" customHeight="1">
      <c r="A232" s="211">
        <v>27</v>
      </c>
      <c r="B232" s="171" t="s">
        <v>483</v>
      </c>
      <c r="C232" s="171" t="s">
        <v>485</v>
      </c>
      <c r="D232" s="171">
        <v>2</v>
      </c>
      <c r="E232" s="171">
        <v>2</v>
      </c>
      <c r="F232" s="171"/>
      <c r="G232" s="171">
        <f t="shared" si="7"/>
        <v>150.1</v>
      </c>
      <c r="H232" s="171">
        <f>74.6+75.5</f>
        <v>150.1</v>
      </c>
      <c r="I232" s="171"/>
      <c r="J232" s="171"/>
      <c r="K232" s="171"/>
      <c r="L232" s="19"/>
      <c r="M232" s="173" t="s">
        <v>241</v>
      </c>
      <c r="N232" s="17"/>
      <c r="O232" s="173"/>
    </row>
    <row r="233" spans="1:15" ht="58.5" customHeight="1">
      <c r="A233" s="211">
        <v>28</v>
      </c>
      <c r="B233" s="171" t="s">
        <v>28</v>
      </c>
      <c r="C233" s="171" t="s">
        <v>486</v>
      </c>
      <c r="D233" s="171">
        <v>1</v>
      </c>
      <c r="E233" s="171">
        <v>1</v>
      </c>
      <c r="F233" s="171"/>
      <c r="G233" s="171">
        <f t="shared" si="7"/>
        <v>67.5</v>
      </c>
      <c r="H233" s="171">
        <v>67.5</v>
      </c>
      <c r="I233" s="171"/>
      <c r="J233" s="171"/>
      <c r="K233" s="171"/>
      <c r="L233" s="19"/>
      <c r="M233" s="173" t="s">
        <v>241</v>
      </c>
      <c r="N233" s="17"/>
      <c r="O233" s="173"/>
    </row>
    <row r="234" spans="1:15" ht="59.25" customHeight="1">
      <c r="A234" s="211">
        <v>29</v>
      </c>
      <c r="B234" s="171" t="s">
        <v>28</v>
      </c>
      <c r="C234" s="171">
        <v>13</v>
      </c>
      <c r="D234" s="171">
        <v>1</v>
      </c>
      <c r="E234" s="171">
        <v>1</v>
      </c>
      <c r="F234" s="171"/>
      <c r="G234" s="171">
        <f t="shared" si="7"/>
        <v>51.1</v>
      </c>
      <c r="H234" s="171">
        <f>51.1</f>
        <v>51.1</v>
      </c>
      <c r="I234" s="171"/>
      <c r="J234" s="171"/>
      <c r="K234" s="171"/>
      <c r="L234" s="19"/>
      <c r="M234" s="173" t="s">
        <v>241</v>
      </c>
      <c r="N234" s="17"/>
      <c r="O234" s="173"/>
    </row>
    <row r="235" spans="1:15" ht="56.25" customHeight="1">
      <c r="A235" s="211">
        <v>30</v>
      </c>
      <c r="B235" s="171" t="s">
        <v>28</v>
      </c>
      <c r="C235" s="171" t="s">
        <v>487</v>
      </c>
      <c r="D235" s="171">
        <v>1</v>
      </c>
      <c r="E235" s="171">
        <v>1</v>
      </c>
      <c r="F235" s="171"/>
      <c r="G235" s="171">
        <f t="shared" si="7"/>
        <v>65.4</v>
      </c>
      <c r="H235" s="171">
        <v>65.4</v>
      </c>
      <c r="I235" s="171"/>
      <c r="J235" s="171"/>
      <c r="K235" s="171"/>
      <c r="L235" s="19"/>
      <c r="M235" s="173" t="s">
        <v>241</v>
      </c>
      <c r="N235" s="17"/>
      <c r="O235" s="173"/>
    </row>
    <row r="236" spans="1:15" ht="57" customHeight="1">
      <c r="A236" s="211">
        <v>31</v>
      </c>
      <c r="B236" s="171" t="s">
        <v>488</v>
      </c>
      <c r="C236" s="171" t="s">
        <v>489</v>
      </c>
      <c r="D236" s="171">
        <v>1</v>
      </c>
      <c r="E236" s="171">
        <v>1</v>
      </c>
      <c r="F236" s="171"/>
      <c r="G236" s="171">
        <f t="shared" si="7"/>
        <v>71.5</v>
      </c>
      <c r="H236" s="171">
        <v>71.5</v>
      </c>
      <c r="I236" s="171"/>
      <c r="J236" s="171"/>
      <c r="K236" s="171"/>
      <c r="L236" s="19"/>
      <c r="M236" s="173" t="s">
        <v>241</v>
      </c>
      <c r="N236" s="17"/>
      <c r="O236" s="173"/>
    </row>
    <row r="237" spans="1:15" ht="57" customHeight="1">
      <c r="A237" s="211">
        <v>32</v>
      </c>
      <c r="B237" s="171" t="s">
        <v>488</v>
      </c>
      <c r="C237" s="171">
        <v>3</v>
      </c>
      <c r="D237" s="171">
        <v>1</v>
      </c>
      <c r="E237" s="171">
        <v>1</v>
      </c>
      <c r="F237" s="171"/>
      <c r="G237" s="171">
        <f t="shared" si="7"/>
        <v>39.4</v>
      </c>
      <c r="H237" s="171">
        <v>39.4</v>
      </c>
      <c r="I237" s="171"/>
      <c r="J237" s="171"/>
      <c r="K237" s="171"/>
      <c r="L237" s="19"/>
      <c r="M237" s="173" t="s">
        <v>241</v>
      </c>
      <c r="N237" s="17"/>
      <c r="O237" s="173"/>
    </row>
    <row r="238" spans="1:15" ht="60" customHeight="1">
      <c r="A238" s="211">
        <v>33</v>
      </c>
      <c r="B238" s="171" t="s">
        <v>488</v>
      </c>
      <c r="C238" s="171" t="s">
        <v>490</v>
      </c>
      <c r="D238" s="171">
        <v>1</v>
      </c>
      <c r="E238" s="171">
        <v>1</v>
      </c>
      <c r="F238" s="171"/>
      <c r="G238" s="171">
        <f t="shared" si="7"/>
        <v>65.2</v>
      </c>
      <c r="H238" s="171">
        <v>65.2</v>
      </c>
      <c r="I238" s="171"/>
      <c r="J238" s="171"/>
      <c r="K238" s="171"/>
      <c r="L238" s="19"/>
      <c r="M238" s="173" t="s">
        <v>241</v>
      </c>
      <c r="N238" s="17"/>
      <c r="O238" s="173"/>
    </row>
    <row r="239" spans="1:15" ht="58.5" customHeight="1">
      <c r="A239" s="211">
        <v>34</v>
      </c>
      <c r="B239" s="171" t="s">
        <v>488</v>
      </c>
      <c r="C239" s="171" t="s">
        <v>491</v>
      </c>
      <c r="D239" s="171">
        <v>1</v>
      </c>
      <c r="E239" s="171">
        <v>1</v>
      </c>
      <c r="F239" s="171"/>
      <c r="G239" s="171">
        <f t="shared" si="7"/>
        <v>73.6</v>
      </c>
      <c r="H239" s="171">
        <v>73.6</v>
      </c>
      <c r="I239" s="171"/>
      <c r="J239" s="171"/>
      <c r="K239" s="171"/>
      <c r="L239" s="19"/>
      <c r="M239" s="173" t="s">
        <v>241</v>
      </c>
      <c r="N239" s="17"/>
      <c r="O239" s="173"/>
    </row>
    <row r="240" spans="1:15" ht="59.25" customHeight="1">
      <c r="A240" s="211">
        <v>35</v>
      </c>
      <c r="B240" s="171" t="s">
        <v>488</v>
      </c>
      <c r="C240" s="171" t="s">
        <v>492</v>
      </c>
      <c r="D240" s="171">
        <v>2</v>
      </c>
      <c r="E240" s="171">
        <v>2</v>
      </c>
      <c r="F240" s="171"/>
      <c r="G240" s="171">
        <f t="shared" si="7"/>
        <v>148.2</v>
      </c>
      <c r="H240" s="171">
        <f>73.5+74.7</f>
        <v>148.2</v>
      </c>
      <c r="I240" s="171"/>
      <c r="J240" s="171"/>
      <c r="K240" s="171"/>
      <c r="L240" s="19"/>
      <c r="M240" s="173" t="s">
        <v>241</v>
      </c>
      <c r="N240" s="17"/>
      <c r="O240" s="173"/>
    </row>
    <row r="241" spans="1:15" ht="61.5" customHeight="1">
      <c r="A241" s="211">
        <v>36</v>
      </c>
      <c r="B241" s="171" t="s">
        <v>488</v>
      </c>
      <c r="C241" s="171" t="s">
        <v>493</v>
      </c>
      <c r="D241" s="171">
        <v>2</v>
      </c>
      <c r="E241" s="171">
        <v>2</v>
      </c>
      <c r="F241" s="171"/>
      <c r="G241" s="171">
        <f t="shared" si="7"/>
        <v>147.1</v>
      </c>
      <c r="H241" s="171">
        <f>73.6+73.5</f>
        <v>147.1</v>
      </c>
      <c r="I241" s="171"/>
      <c r="J241" s="171"/>
      <c r="K241" s="171"/>
      <c r="L241" s="19"/>
      <c r="M241" s="173" t="s">
        <v>241</v>
      </c>
      <c r="N241" s="17"/>
      <c r="O241" s="173"/>
    </row>
    <row r="242" spans="1:15" ht="12" thickBot="1">
      <c r="A242" s="194"/>
      <c r="B242" s="195"/>
      <c r="C242" s="184"/>
      <c r="D242" s="195"/>
      <c r="E242" s="195"/>
      <c r="F242" s="195">
        <f>SUM(F204:F241)</f>
        <v>4</v>
      </c>
      <c r="G242" s="195"/>
      <c r="H242" s="195"/>
      <c r="I242" s="195"/>
      <c r="J242" s="195"/>
      <c r="K242" s="195"/>
      <c r="L242" s="195"/>
      <c r="M242" s="196"/>
      <c r="N242" s="184"/>
      <c r="O242" s="170"/>
    </row>
    <row r="243" spans="1:15" ht="22.5" customHeight="1" thickBot="1">
      <c r="A243" s="194"/>
      <c r="B243" s="454" t="s">
        <v>494</v>
      </c>
      <c r="C243" s="455"/>
      <c r="D243" s="197">
        <v>71</v>
      </c>
      <c r="E243" s="197">
        <v>68</v>
      </c>
      <c r="F243" s="197">
        <v>4</v>
      </c>
      <c r="G243" s="197">
        <v>3156.4</v>
      </c>
      <c r="H243" s="197"/>
      <c r="I243" s="198"/>
      <c r="J243" s="195"/>
      <c r="K243" s="195"/>
      <c r="L243" s="195"/>
      <c r="M243" s="6"/>
      <c r="N243" s="199"/>
      <c r="O243" s="170"/>
    </row>
    <row r="244" spans="1:15" ht="33" customHeight="1">
      <c r="A244" s="194"/>
      <c r="B244" s="456" t="s">
        <v>495</v>
      </c>
      <c r="C244" s="456"/>
      <c r="D244" s="200">
        <f>D243+D202+D138</f>
        <v>503</v>
      </c>
      <c r="E244" s="200">
        <f>E243+E202+E138</f>
        <v>338</v>
      </c>
      <c r="F244" s="200">
        <f>F243+F202+F138</f>
        <v>165</v>
      </c>
      <c r="G244" s="200">
        <f>G243+G202+G138</f>
        <v>25277.899999999994</v>
      </c>
      <c r="H244" s="200">
        <f>H243+H202+H138</f>
        <v>0</v>
      </c>
      <c r="I244" s="201">
        <f>I138+I202+I243</f>
        <v>0</v>
      </c>
      <c r="J244" s="195"/>
      <c r="K244" s="195"/>
      <c r="L244" s="195"/>
      <c r="M244" s="6"/>
      <c r="N244" s="199"/>
      <c r="O244" s="170"/>
    </row>
    <row r="245" spans="1:15" ht="12.75">
      <c r="A245" s="194"/>
      <c r="B245" s="202"/>
      <c r="C245" s="184"/>
      <c r="D245" s="195"/>
      <c r="E245" s="195"/>
      <c r="F245" s="195"/>
      <c r="G245" s="195"/>
      <c r="H245" s="195"/>
      <c r="I245" s="195"/>
      <c r="J245" s="195"/>
      <c r="K245" s="195"/>
      <c r="L245" s="195"/>
      <c r="M245" s="7"/>
      <c r="N245" s="199"/>
      <c r="O245" s="170"/>
    </row>
    <row r="246" spans="1:15" ht="12.75">
      <c r="A246" s="194"/>
      <c r="B246" s="202"/>
      <c r="C246" s="184"/>
      <c r="D246" s="195"/>
      <c r="E246" s="195"/>
      <c r="F246" s="195"/>
      <c r="G246" s="195"/>
      <c r="H246" s="195"/>
      <c r="I246" s="195"/>
      <c r="J246" s="195"/>
      <c r="K246" s="195"/>
      <c r="L246" s="195"/>
      <c r="M246" s="7"/>
      <c r="N246" s="199"/>
      <c r="O246" s="170"/>
    </row>
    <row r="247" spans="1:15" ht="12.75">
      <c r="A247" s="194"/>
      <c r="B247" s="202"/>
      <c r="C247" s="184"/>
      <c r="D247" s="195"/>
      <c r="E247" s="195"/>
      <c r="F247" s="195"/>
      <c r="G247" s="195"/>
      <c r="H247" s="195"/>
      <c r="I247" s="195"/>
      <c r="J247" s="195"/>
      <c r="K247" s="195"/>
      <c r="L247" s="195"/>
      <c r="M247" s="7"/>
      <c r="N247" s="199"/>
      <c r="O247" s="170"/>
    </row>
    <row r="248" spans="1:15" ht="12.75">
      <c r="A248" s="194"/>
      <c r="B248" s="202"/>
      <c r="C248" s="184"/>
      <c r="D248" s="195"/>
      <c r="E248" s="195"/>
      <c r="F248" s="195"/>
      <c r="G248" s="195"/>
      <c r="H248" s="195"/>
      <c r="I248" s="195"/>
      <c r="J248" s="195"/>
      <c r="K248" s="195"/>
      <c r="L248" s="195"/>
      <c r="M248" s="7"/>
      <c r="N248" s="199"/>
      <c r="O248" s="170"/>
    </row>
    <row r="253" spans="1:254" s="204" customFormat="1" ht="11.25">
      <c r="A253" s="167"/>
      <c r="B253" s="18"/>
      <c r="C253" s="16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68"/>
      <c r="O253" s="203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</row>
    <row r="254" spans="1:254" s="204" customFormat="1" ht="11.25">
      <c r="A254" s="167"/>
      <c r="B254" s="18"/>
      <c r="C254" s="16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68"/>
      <c r="O254" s="203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</row>
    <row r="255" spans="1:254" s="204" customFormat="1" ht="11.25">
      <c r="A255" s="167"/>
      <c r="B255" s="18"/>
      <c r="C255" s="16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68"/>
      <c r="O255" s="203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</row>
    <row r="256" spans="1:254" s="204" customFormat="1" ht="11.25">
      <c r="A256" s="167"/>
      <c r="B256" s="18"/>
      <c r="C256" s="16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68"/>
      <c r="O256" s="203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</row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2" customHeight="1"/>
    <row r="326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5.7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2" customHeight="1"/>
    <row r="452" ht="11.25" customHeight="1"/>
    <row r="453" ht="11.25" customHeight="1"/>
    <row r="454" ht="11.25" customHeight="1"/>
    <row r="455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spans="1:254" s="203" customFormat="1" ht="11.25" customHeight="1">
      <c r="A466" s="167"/>
      <c r="B466" s="18"/>
      <c r="C466" s="16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6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</row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40" ht="12.75" customHeight="1"/>
    <row r="541" ht="13.5" customHeight="1"/>
    <row r="542" ht="14.25" customHeight="1"/>
    <row r="543" ht="1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601" ht="44.25" customHeight="1"/>
    <row r="638" ht="14.25" customHeight="1"/>
    <row r="639" ht="14.25" customHeight="1"/>
    <row r="640" ht="17.25" customHeight="1"/>
    <row r="642" ht="11.25" customHeight="1"/>
    <row r="643" ht="11.25" customHeight="1"/>
    <row r="644" ht="11.25" customHeight="1"/>
    <row r="650" ht="11.25" customHeight="1"/>
    <row r="651" ht="11.25" customHeight="1"/>
    <row r="652" ht="11.25" customHeight="1"/>
    <row r="653" ht="11.25" customHeight="1"/>
    <row r="661" ht="13.5" customHeight="1"/>
    <row r="662" ht="13.5" customHeight="1"/>
    <row r="663" ht="15" customHeight="1"/>
    <row r="665" ht="14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2" customHeight="1"/>
    <row r="694" ht="15.75" customHeight="1"/>
    <row r="695" ht="18" customHeight="1"/>
    <row r="696" ht="19.5" customHeight="1"/>
    <row r="697" ht="17.25" customHeight="1"/>
    <row r="699" ht="11.25" customHeight="1"/>
    <row r="700" ht="11.25" customHeight="1"/>
    <row r="701" ht="11.25" customHeight="1"/>
    <row r="702" ht="12.7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61" ht="47.25" customHeight="1"/>
    <row r="763" spans="1:254" s="205" customFormat="1" ht="18.75" customHeight="1">
      <c r="A763" s="167"/>
      <c r="B763" s="18"/>
      <c r="C763" s="16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68"/>
      <c r="O763" s="203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  <c r="EA763" s="18"/>
      <c r="EB763" s="18"/>
      <c r="EC763" s="18"/>
      <c r="ED763" s="18"/>
      <c r="EE763" s="18"/>
      <c r="EF763" s="18"/>
      <c r="EG763" s="18"/>
      <c r="EH763" s="18"/>
      <c r="EI763" s="18"/>
      <c r="EJ763" s="18"/>
      <c r="EK763" s="18"/>
      <c r="EL763" s="18"/>
      <c r="EM763" s="18"/>
      <c r="EN763" s="18"/>
      <c r="EO763" s="18"/>
      <c r="EP763" s="18"/>
      <c r="EQ763" s="18"/>
      <c r="ER763" s="18"/>
      <c r="ES763" s="18"/>
      <c r="ET763" s="18"/>
      <c r="EU763" s="18"/>
      <c r="EV763" s="18"/>
      <c r="EW763" s="18"/>
      <c r="EX763" s="18"/>
      <c r="EY763" s="18"/>
      <c r="EZ763" s="18"/>
      <c r="FA763" s="18"/>
      <c r="FB763" s="18"/>
      <c r="FC763" s="18"/>
      <c r="FD763" s="18"/>
      <c r="FE763" s="18"/>
      <c r="FF763" s="18"/>
      <c r="FG763" s="18"/>
      <c r="FH763" s="18"/>
      <c r="FI763" s="18"/>
      <c r="FJ763" s="18"/>
      <c r="FK763" s="18"/>
      <c r="FL763" s="18"/>
      <c r="FM763" s="18"/>
      <c r="FN763" s="18"/>
      <c r="FO763" s="18"/>
      <c r="FP763" s="18"/>
      <c r="FQ763" s="18"/>
      <c r="FR763" s="18"/>
      <c r="FS763" s="18"/>
      <c r="FT763" s="18"/>
      <c r="FU763" s="18"/>
      <c r="FV763" s="18"/>
      <c r="FW763" s="18"/>
      <c r="FX763" s="18"/>
      <c r="FY763" s="18"/>
      <c r="FZ763" s="18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  <c r="IL763" s="18"/>
      <c r="IM763" s="18"/>
      <c r="IN763" s="18"/>
      <c r="IO763" s="18"/>
      <c r="IP763" s="18"/>
      <c r="IQ763" s="18"/>
      <c r="IR763" s="18"/>
      <c r="IS763" s="18"/>
      <c r="IT763" s="18"/>
    </row>
    <row r="764" spans="1:254" s="205" customFormat="1" ht="18.75" customHeight="1">
      <c r="A764" s="167"/>
      <c r="B764" s="18"/>
      <c r="C764" s="16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68"/>
      <c r="O764" s="203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  <c r="EA764" s="18"/>
      <c r="EB764" s="18"/>
      <c r="EC764" s="18"/>
      <c r="ED764" s="18"/>
      <c r="EE764" s="18"/>
      <c r="EF764" s="18"/>
      <c r="EG764" s="18"/>
      <c r="EH764" s="18"/>
      <c r="EI764" s="18"/>
      <c r="EJ764" s="18"/>
      <c r="EK764" s="18"/>
      <c r="EL764" s="18"/>
      <c r="EM764" s="18"/>
      <c r="EN764" s="18"/>
      <c r="EO764" s="18"/>
      <c r="EP764" s="18"/>
      <c r="EQ764" s="18"/>
      <c r="ER764" s="18"/>
      <c r="ES764" s="18"/>
      <c r="ET764" s="18"/>
      <c r="EU764" s="18"/>
      <c r="EV764" s="18"/>
      <c r="EW764" s="18"/>
      <c r="EX764" s="18"/>
      <c r="EY764" s="18"/>
      <c r="EZ764" s="18"/>
      <c r="FA764" s="18"/>
      <c r="FB764" s="18"/>
      <c r="FC764" s="18"/>
      <c r="FD764" s="18"/>
      <c r="FE764" s="18"/>
      <c r="FF764" s="18"/>
      <c r="FG764" s="18"/>
      <c r="FH764" s="18"/>
      <c r="FI764" s="18"/>
      <c r="FJ764" s="18"/>
      <c r="FK764" s="18"/>
      <c r="FL764" s="18"/>
      <c r="FM764" s="18"/>
      <c r="FN764" s="18"/>
      <c r="FO764" s="18"/>
      <c r="FP764" s="18"/>
      <c r="FQ764" s="18"/>
      <c r="FR764" s="18"/>
      <c r="FS764" s="18"/>
      <c r="FT764" s="18"/>
      <c r="FU764" s="18"/>
      <c r="FV764" s="18"/>
      <c r="FW764" s="18"/>
      <c r="FX764" s="18"/>
      <c r="FY764" s="18"/>
      <c r="FZ764" s="18"/>
      <c r="GA764" s="18"/>
      <c r="GB764" s="18"/>
      <c r="GC764" s="18"/>
      <c r="GD764" s="18"/>
      <c r="GE764" s="18"/>
      <c r="GF764" s="18"/>
      <c r="GG764" s="18"/>
      <c r="GH764" s="18"/>
      <c r="GI764" s="18"/>
      <c r="GJ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  <c r="IL764" s="18"/>
      <c r="IM764" s="18"/>
      <c r="IN764" s="18"/>
      <c r="IO764" s="18"/>
      <c r="IP764" s="18"/>
      <c r="IQ764" s="18"/>
      <c r="IR764" s="18"/>
      <c r="IS764" s="18"/>
      <c r="IT764" s="18"/>
    </row>
    <row r="766" ht="34.5" customHeight="1"/>
    <row r="767" ht="36.75" customHeight="1"/>
    <row r="768" ht="36" customHeight="1"/>
    <row r="769" ht="23.25" customHeight="1"/>
    <row r="770" ht="23.25" customHeight="1"/>
    <row r="771" ht="23.25" customHeight="1"/>
    <row r="772" ht="24" customHeight="1"/>
    <row r="773" ht="21" customHeight="1"/>
    <row r="774" ht="15.75" customHeight="1"/>
    <row r="783" ht="33" customHeight="1"/>
    <row r="784" ht="36" customHeight="1"/>
    <row r="785" ht="13.5" customHeight="1"/>
    <row r="786" ht="11.25" customHeight="1"/>
    <row r="787" ht="11.25" customHeight="1"/>
    <row r="788" ht="12.75" customHeight="1"/>
    <row r="789" ht="11.25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8" ht="11.25" customHeight="1"/>
    <row r="839" ht="11.25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4" ht="21" customHeight="1"/>
    <row r="855" ht="23.25" customHeight="1"/>
    <row r="856" ht="20.25" customHeight="1"/>
    <row r="857" ht="23.25" customHeight="1"/>
    <row r="887" ht="15" customHeight="1"/>
    <row r="888" ht="16.5" customHeight="1"/>
    <row r="889" ht="22.5" customHeight="1"/>
    <row r="890" ht="37.5" customHeight="1"/>
    <row r="891" ht="18.75" customHeight="1"/>
    <row r="892" ht="18.75" customHeight="1"/>
    <row r="894" ht="46.5" customHeight="1"/>
    <row r="895" ht="15.75" customHeight="1"/>
    <row r="896" ht="24.75" customHeight="1"/>
    <row r="897" ht="18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31.5" customHeight="1"/>
    <row r="907" ht="26.25" customHeight="1"/>
    <row r="908" ht="46.5" customHeight="1"/>
    <row r="909" ht="46.5" customHeight="1"/>
    <row r="910" ht="17.25" customHeight="1"/>
    <row r="911" ht="15" customHeight="1"/>
    <row r="912" ht="15" customHeight="1"/>
    <row r="913" ht="15" customHeight="1"/>
    <row r="914" ht="50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45.75" customHeight="1"/>
    <row r="929" ht="24" customHeight="1"/>
    <row r="930" ht="20.25" customHeight="1"/>
    <row r="931" ht="57.75" customHeight="1"/>
    <row r="932" ht="20.25" customHeight="1"/>
    <row r="933" ht="18" customHeight="1"/>
    <row r="934" ht="16.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80" ht="33" customHeight="1"/>
    <row r="981" ht="26.25" customHeight="1"/>
    <row r="982" ht="19.5" customHeight="1"/>
    <row r="983" ht="12" customHeight="1"/>
    <row r="984" ht="20.25" customHeight="1"/>
    <row r="985" ht="20.25" customHeight="1"/>
    <row r="986" ht="36.75" customHeight="1"/>
    <row r="987" ht="36" customHeight="1"/>
    <row r="988" ht="24" customHeight="1"/>
    <row r="989" ht="24.75" customHeight="1"/>
    <row r="990" ht="46.5" customHeight="1"/>
    <row r="991" ht="48.75" customHeight="1"/>
    <row r="992" ht="47.25" customHeight="1"/>
    <row r="993" ht="28.5" customHeight="1"/>
    <row r="994" ht="30" customHeight="1"/>
    <row r="995" ht="15.75" customHeight="1" hidden="1"/>
    <row r="996" ht="2.25" customHeight="1" hidden="1"/>
    <row r="997" ht="2.25" customHeight="1" hidden="1"/>
    <row r="998" ht="10.5" customHeight="1" hidden="1"/>
    <row r="1001" spans="1:254" s="169" customFormat="1" ht="24" customHeight="1">
      <c r="A1001" s="167"/>
      <c r="B1001" s="18"/>
      <c r="C1001" s="16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68"/>
      <c r="O1001" s="203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  <c r="CD1001" s="18"/>
      <c r="CE1001" s="18"/>
      <c r="CF1001" s="18"/>
      <c r="CG1001" s="18"/>
      <c r="CH1001" s="18"/>
      <c r="CI1001" s="18"/>
      <c r="CJ1001" s="18"/>
      <c r="CK1001" s="18"/>
      <c r="CL1001" s="18"/>
      <c r="CM1001" s="18"/>
      <c r="CN1001" s="18"/>
      <c r="CO1001" s="18"/>
      <c r="CP1001" s="18"/>
      <c r="CQ1001" s="18"/>
      <c r="CR1001" s="18"/>
      <c r="CS1001" s="18"/>
      <c r="CT1001" s="18"/>
      <c r="CU1001" s="18"/>
      <c r="CV1001" s="18"/>
      <c r="CW1001" s="18"/>
      <c r="CX1001" s="18"/>
      <c r="CY1001" s="18"/>
      <c r="CZ1001" s="18"/>
      <c r="DA1001" s="18"/>
      <c r="DB1001" s="18"/>
      <c r="DC1001" s="18"/>
      <c r="DD1001" s="18"/>
      <c r="DE1001" s="18"/>
      <c r="DF1001" s="18"/>
      <c r="DG1001" s="18"/>
      <c r="DH1001" s="18"/>
      <c r="DI1001" s="18"/>
      <c r="DJ1001" s="18"/>
      <c r="DK1001" s="18"/>
      <c r="DL1001" s="18"/>
      <c r="DM1001" s="18"/>
      <c r="DN1001" s="18"/>
      <c r="DO1001" s="18"/>
      <c r="DP1001" s="18"/>
      <c r="DQ1001" s="18"/>
      <c r="DR1001" s="18"/>
      <c r="DS1001" s="18"/>
      <c r="DT1001" s="18"/>
      <c r="DU1001" s="18"/>
      <c r="DV1001" s="18"/>
      <c r="DW1001" s="18"/>
      <c r="DX1001" s="18"/>
      <c r="DY1001" s="18"/>
      <c r="DZ1001" s="18"/>
      <c r="EA1001" s="18"/>
      <c r="EB1001" s="18"/>
      <c r="EC1001" s="18"/>
      <c r="ED1001" s="18"/>
      <c r="EE1001" s="18"/>
      <c r="EF1001" s="18"/>
      <c r="EG1001" s="18"/>
      <c r="EH1001" s="18"/>
      <c r="EI1001" s="18"/>
      <c r="EJ1001" s="18"/>
      <c r="EK1001" s="18"/>
      <c r="EL1001" s="18"/>
      <c r="EM1001" s="18"/>
      <c r="EN1001" s="18"/>
      <c r="EO1001" s="18"/>
      <c r="EP1001" s="18"/>
      <c r="EQ1001" s="18"/>
      <c r="ER1001" s="18"/>
      <c r="ES1001" s="18"/>
      <c r="ET1001" s="18"/>
      <c r="EU1001" s="18"/>
      <c r="EV1001" s="18"/>
      <c r="EW1001" s="18"/>
      <c r="EX1001" s="18"/>
      <c r="EY1001" s="18"/>
      <c r="EZ1001" s="18"/>
      <c r="FA1001" s="18"/>
      <c r="FB1001" s="18"/>
      <c r="FC1001" s="18"/>
      <c r="FD1001" s="18"/>
      <c r="FE1001" s="18"/>
      <c r="FF1001" s="18"/>
      <c r="FG1001" s="18"/>
      <c r="FH1001" s="18"/>
      <c r="FI1001" s="18"/>
      <c r="FJ1001" s="18"/>
      <c r="FK1001" s="18"/>
      <c r="FL1001" s="18"/>
      <c r="FM1001" s="18"/>
      <c r="FN1001" s="18"/>
      <c r="FO1001" s="18"/>
      <c r="FP1001" s="18"/>
      <c r="FQ1001" s="18"/>
      <c r="FR1001" s="18"/>
      <c r="FS1001" s="18"/>
      <c r="FT1001" s="18"/>
      <c r="FU1001" s="18"/>
      <c r="FV1001" s="18"/>
      <c r="FW1001" s="18"/>
      <c r="FX1001" s="18"/>
      <c r="FY1001" s="18"/>
      <c r="FZ1001" s="18"/>
      <c r="GA1001" s="18"/>
      <c r="GB1001" s="18"/>
      <c r="GC1001" s="18"/>
      <c r="GD1001" s="18"/>
      <c r="GE1001" s="18"/>
      <c r="GF1001" s="18"/>
      <c r="GG1001" s="18"/>
      <c r="GH1001" s="18"/>
      <c r="GI1001" s="18"/>
      <c r="GJ1001" s="18"/>
      <c r="GK1001" s="18"/>
      <c r="GL1001" s="18"/>
      <c r="GM1001" s="18"/>
      <c r="GN1001" s="18"/>
      <c r="GO1001" s="18"/>
      <c r="GP1001" s="18"/>
      <c r="GQ1001" s="18"/>
      <c r="GR1001" s="18"/>
      <c r="GS1001" s="18"/>
      <c r="GT1001" s="18"/>
      <c r="GU1001" s="18"/>
      <c r="GV1001" s="18"/>
      <c r="GW1001" s="18"/>
      <c r="GX1001" s="18"/>
      <c r="GY1001" s="18"/>
      <c r="GZ1001" s="18"/>
      <c r="HA1001" s="18"/>
      <c r="HB1001" s="18"/>
      <c r="HC1001" s="18"/>
      <c r="HD1001" s="18"/>
      <c r="HE1001" s="18"/>
      <c r="HF1001" s="18"/>
      <c r="HG1001" s="18"/>
      <c r="HH1001" s="18"/>
      <c r="HI1001" s="18"/>
      <c r="HJ1001" s="18"/>
      <c r="HK1001" s="18"/>
      <c r="HL1001" s="18"/>
      <c r="HM1001" s="18"/>
      <c r="HN1001" s="18"/>
      <c r="HO1001" s="18"/>
      <c r="HP1001" s="18"/>
      <c r="HQ1001" s="18"/>
      <c r="HR1001" s="18"/>
      <c r="HS1001" s="18"/>
      <c r="HT1001" s="18"/>
      <c r="HU1001" s="18"/>
      <c r="HV1001" s="18"/>
      <c r="HW1001" s="18"/>
      <c r="HX1001" s="18"/>
      <c r="HY1001" s="18"/>
      <c r="HZ1001" s="18"/>
      <c r="IA1001" s="18"/>
      <c r="IB1001" s="18"/>
      <c r="IC1001" s="18"/>
      <c r="ID1001" s="18"/>
      <c r="IE1001" s="18"/>
      <c r="IF1001" s="18"/>
      <c r="IG1001" s="18"/>
      <c r="IH1001" s="18"/>
      <c r="II1001" s="18"/>
      <c r="IJ1001" s="18"/>
      <c r="IK1001" s="18"/>
      <c r="IL1001" s="18"/>
      <c r="IM1001" s="18"/>
      <c r="IN1001" s="18"/>
      <c r="IO1001" s="18"/>
      <c r="IP1001" s="18"/>
      <c r="IQ1001" s="18"/>
      <c r="IR1001" s="18"/>
      <c r="IS1001" s="18"/>
      <c r="IT1001" s="18"/>
    </row>
    <row r="1002" spans="1:254" s="170" customFormat="1" ht="13.5" customHeight="1">
      <c r="A1002" s="167"/>
      <c r="B1002" s="18"/>
      <c r="C1002" s="16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68"/>
      <c r="O1002" s="203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  <c r="CD1002" s="18"/>
      <c r="CE1002" s="18"/>
      <c r="CF1002" s="18"/>
      <c r="CG1002" s="18"/>
      <c r="CH1002" s="18"/>
      <c r="CI1002" s="18"/>
      <c r="CJ1002" s="18"/>
      <c r="CK1002" s="18"/>
      <c r="CL1002" s="18"/>
      <c r="CM1002" s="18"/>
      <c r="CN1002" s="18"/>
      <c r="CO1002" s="18"/>
      <c r="CP1002" s="18"/>
      <c r="CQ1002" s="18"/>
      <c r="CR1002" s="18"/>
      <c r="CS1002" s="18"/>
      <c r="CT1002" s="18"/>
      <c r="CU1002" s="18"/>
      <c r="CV1002" s="18"/>
      <c r="CW1002" s="18"/>
      <c r="CX1002" s="18"/>
      <c r="CY1002" s="18"/>
      <c r="CZ1002" s="18"/>
      <c r="DA1002" s="18"/>
      <c r="DB1002" s="18"/>
      <c r="DC1002" s="18"/>
      <c r="DD1002" s="18"/>
      <c r="DE1002" s="18"/>
      <c r="DF1002" s="18"/>
      <c r="DG1002" s="18"/>
      <c r="DH1002" s="18"/>
      <c r="DI1002" s="18"/>
      <c r="DJ1002" s="18"/>
      <c r="DK1002" s="18"/>
      <c r="DL1002" s="18"/>
      <c r="DM1002" s="18"/>
      <c r="DN1002" s="18"/>
      <c r="DO1002" s="18"/>
      <c r="DP1002" s="18"/>
      <c r="DQ1002" s="18"/>
      <c r="DR1002" s="18"/>
      <c r="DS1002" s="18"/>
      <c r="DT1002" s="18"/>
      <c r="DU1002" s="18"/>
      <c r="DV1002" s="18"/>
      <c r="DW1002" s="18"/>
      <c r="DX1002" s="18"/>
      <c r="DY1002" s="18"/>
      <c r="DZ1002" s="18"/>
      <c r="EA1002" s="18"/>
      <c r="EB1002" s="18"/>
      <c r="EC1002" s="18"/>
      <c r="ED1002" s="18"/>
      <c r="EE1002" s="18"/>
      <c r="EF1002" s="18"/>
      <c r="EG1002" s="18"/>
      <c r="EH1002" s="18"/>
      <c r="EI1002" s="18"/>
      <c r="EJ1002" s="18"/>
      <c r="EK1002" s="18"/>
      <c r="EL1002" s="18"/>
      <c r="EM1002" s="18"/>
      <c r="EN1002" s="18"/>
      <c r="EO1002" s="18"/>
      <c r="EP1002" s="18"/>
      <c r="EQ1002" s="18"/>
      <c r="ER1002" s="18"/>
      <c r="ES1002" s="18"/>
      <c r="ET1002" s="18"/>
      <c r="EU1002" s="18"/>
      <c r="EV1002" s="18"/>
      <c r="EW1002" s="18"/>
      <c r="EX1002" s="18"/>
      <c r="EY1002" s="18"/>
      <c r="EZ1002" s="18"/>
      <c r="FA1002" s="18"/>
      <c r="FB1002" s="18"/>
      <c r="FC1002" s="18"/>
      <c r="FD1002" s="18"/>
      <c r="FE1002" s="18"/>
      <c r="FF1002" s="18"/>
      <c r="FG1002" s="18"/>
      <c r="FH1002" s="18"/>
      <c r="FI1002" s="18"/>
      <c r="FJ1002" s="18"/>
      <c r="FK1002" s="18"/>
      <c r="FL1002" s="18"/>
      <c r="FM1002" s="18"/>
      <c r="FN1002" s="18"/>
      <c r="FO1002" s="18"/>
      <c r="FP1002" s="18"/>
      <c r="FQ1002" s="18"/>
      <c r="FR1002" s="18"/>
      <c r="FS1002" s="18"/>
      <c r="FT1002" s="18"/>
      <c r="FU1002" s="18"/>
      <c r="FV1002" s="18"/>
      <c r="FW1002" s="18"/>
      <c r="FX1002" s="18"/>
      <c r="FY1002" s="18"/>
      <c r="FZ1002" s="18"/>
      <c r="GA1002" s="18"/>
      <c r="GB1002" s="18"/>
      <c r="GC1002" s="18"/>
      <c r="GD1002" s="18"/>
      <c r="GE1002" s="18"/>
      <c r="GF1002" s="18"/>
      <c r="GG1002" s="18"/>
      <c r="GH1002" s="18"/>
      <c r="GI1002" s="18"/>
      <c r="GJ1002" s="18"/>
      <c r="GK1002" s="18"/>
      <c r="GL1002" s="18"/>
      <c r="GM1002" s="18"/>
      <c r="GN1002" s="18"/>
      <c r="GO1002" s="18"/>
      <c r="GP1002" s="18"/>
      <c r="GQ1002" s="18"/>
      <c r="GR1002" s="18"/>
      <c r="GS1002" s="18"/>
      <c r="GT1002" s="18"/>
      <c r="GU1002" s="18"/>
      <c r="GV1002" s="18"/>
      <c r="GW1002" s="18"/>
      <c r="GX1002" s="18"/>
      <c r="GY1002" s="18"/>
      <c r="GZ1002" s="18"/>
      <c r="HA1002" s="18"/>
      <c r="HB1002" s="18"/>
      <c r="HC1002" s="18"/>
      <c r="HD1002" s="18"/>
      <c r="HE1002" s="18"/>
      <c r="HF1002" s="18"/>
      <c r="HG1002" s="18"/>
      <c r="HH1002" s="18"/>
      <c r="HI1002" s="18"/>
      <c r="HJ1002" s="18"/>
      <c r="HK1002" s="18"/>
      <c r="HL1002" s="18"/>
      <c r="HM1002" s="18"/>
      <c r="HN1002" s="18"/>
      <c r="HO1002" s="18"/>
      <c r="HP1002" s="18"/>
      <c r="HQ1002" s="18"/>
      <c r="HR1002" s="18"/>
      <c r="HS1002" s="18"/>
      <c r="HT1002" s="18"/>
      <c r="HU1002" s="18"/>
      <c r="HV1002" s="18"/>
      <c r="HW1002" s="18"/>
      <c r="HX1002" s="18"/>
      <c r="HY1002" s="18"/>
      <c r="HZ1002" s="18"/>
      <c r="IA1002" s="18"/>
      <c r="IB1002" s="18"/>
      <c r="IC1002" s="18"/>
      <c r="ID1002" s="18"/>
      <c r="IE1002" s="18"/>
      <c r="IF1002" s="18"/>
      <c r="IG1002" s="18"/>
      <c r="IH1002" s="18"/>
      <c r="II1002" s="18"/>
      <c r="IJ1002" s="18"/>
      <c r="IK1002" s="18"/>
      <c r="IL1002" s="18"/>
      <c r="IM1002" s="18"/>
      <c r="IN1002" s="18"/>
      <c r="IO1002" s="18"/>
      <c r="IP1002" s="18"/>
      <c r="IQ1002" s="18"/>
      <c r="IR1002" s="18"/>
      <c r="IS1002" s="18"/>
      <c r="IT1002" s="18"/>
    </row>
    <row r="1003" spans="1:254" s="172" customFormat="1" ht="15.75" customHeight="1">
      <c r="A1003" s="167"/>
      <c r="B1003" s="18"/>
      <c r="C1003" s="16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68"/>
      <c r="O1003" s="203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  <c r="CD1003" s="18"/>
      <c r="CE1003" s="18"/>
      <c r="CF1003" s="18"/>
      <c r="CG1003" s="18"/>
      <c r="CH1003" s="18"/>
      <c r="CI1003" s="18"/>
      <c r="CJ1003" s="18"/>
      <c r="CK1003" s="18"/>
      <c r="CL1003" s="18"/>
      <c r="CM1003" s="18"/>
      <c r="CN1003" s="18"/>
      <c r="CO1003" s="18"/>
      <c r="CP1003" s="18"/>
      <c r="CQ1003" s="18"/>
      <c r="CR1003" s="18"/>
      <c r="CS1003" s="18"/>
      <c r="CT1003" s="18"/>
      <c r="CU1003" s="18"/>
      <c r="CV1003" s="18"/>
      <c r="CW1003" s="18"/>
      <c r="CX1003" s="18"/>
      <c r="CY1003" s="18"/>
      <c r="CZ1003" s="18"/>
      <c r="DA1003" s="18"/>
      <c r="DB1003" s="18"/>
      <c r="DC1003" s="18"/>
      <c r="DD1003" s="18"/>
      <c r="DE1003" s="18"/>
      <c r="DF1003" s="18"/>
      <c r="DG1003" s="18"/>
      <c r="DH1003" s="18"/>
      <c r="DI1003" s="18"/>
      <c r="DJ1003" s="18"/>
      <c r="DK1003" s="18"/>
      <c r="DL1003" s="18"/>
      <c r="DM1003" s="18"/>
      <c r="DN1003" s="18"/>
      <c r="DO1003" s="18"/>
      <c r="DP1003" s="18"/>
      <c r="DQ1003" s="18"/>
      <c r="DR1003" s="18"/>
      <c r="DS1003" s="18"/>
      <c r="DT1003" s="18"/>
      <c r="DU1003" s="18"/>
      <c r="DV1003" s="18"/>
      <c r="DW1003" s="18"/>
      <c r="DX1003" s="18"/>
      <c r="DY1003" s="18"/>
      <c r="DZ1003" s="18"/>
      <c r="EA1003" s="18"/>
      <c r="EB1003" s="18"/>
      <c r="EC1003" s="18"/>
      <c r="ED1003" s="18"/>
      <c r="EE1003" s="18"/>
      <c r="EF1003" s="18"/>
      <c r="EG1003" s="18"/>
      <c r="EH1003" s="18"/>
      <c r="EI1003" s="18"/>
      <c r="EJ1003" s="18"/>
      <c r="EK1003" s="18"/>
      <c r="EL1003" s="18"/>
      <c r="EM1003" s="18"/>
      <c r="EN1003" s="18"/>
      <c r="EO1003" s="18"/>
      <c r="EP1003" s="18"/>
      <c r="EQ1003" s="18"/>
      <c r="ER1003" s="18"/>
      <c r="ES1003" s="18"/>
      <c r="ET1003" s="18"/>
      <c r="EU1003" s="18"/>
      <c r="EV1003" s="18"/>
      <c r="EW1003" s="18"/>
      <c r="EX1003" s="18"/>
      <c r="EY1003" s="18"/>
      <c r="EZ1003" s="18"/>
      <c r="FA1003" s="18"/>
      <c r="FB1003" s="18"/>
      <c r="FC1003" s="18"/>
      <c r="FD1003" s="18"/>
      <c r="FE1003" s="18"/>
      <c r="FF1003" s="18"/>
      <c r="FG1003" s="18"/>
      <c r="FH1003" s="18"/>
      <c r="FI1003" s="18"/>
      <c r="FJ1003" s="18"/>
      <c r="FK1003" s="18"/>
      <c r="FL1003" s="18"/>
      <c r="FM1003" s="18"/>
      <c r="FN1003" s="18"/>
      <c r="FO1003" s="18"/>
      <c r="FP1003" s="18"/>
      <c r="FQ1003" s="18"/>
      <c r="FR1003" s="18"/>
      <c r="FS1003" s="18"/>
      <c r="FT1003" s="18"/>
      <c r="FU1003" s="18"/>
      <c r="FV1003" s="18"/>
      <c r="FW1003" s="18"/>
      <c r="FX1003" s="18"/>
      <c r="FY1003" s="18"/>
      <c r="FZ1003" s="18"/>
      <c r="GA1003" s="18"/>
      <c r="GB1003" s="18"/>
      <c r="GC1003" s="18"/>
      <c r="GD1003" s="18"/>
      <c r="GE1003" s="18"/>
      <c r="GF1003" s="18"/>
      <c r="GG1003" s="18"/>
      <c r="GH1003" s="18"/>
      <c r="GI1003" s="18"/>
      <c r="GJ1003" s="18"/>
      <c r="GK1003" s="18"/>
      <c r="GL1003" s="18"/>
      <c r="GM1003" s="18"/>
      <c r="GN1003" s="18"/>
      <c r="GO1003" s="18"/>
      <c r="GP1003" s="18"/>
      <c r="GQ1003" s="18"/>
      <c r="GR1003" s="18"/>
      <c r="GS1003" s="18"/>
      <c r="GT1003" s="18"/>
      <c r="GU1003" s="18"/>
      <c r="GV1003" s="18"/>
      <c r="GW1003" s="18"/>
      <c r="GX1003" s="18"/>
      <c r="GY1003" s="18"/>
      <c r="GZ1003" s="18"/>
      <c r="HA1003" s="18"/>
      <c r="HB1003" s="18"/>
      <c r="HC1003" s="18"/>
      <c r="HD1003" s="18"/>
      <c r="HE1003" s="18"/>
      <c r="HF1003" s="18"/>
      <c r="HG1003" s="18"/>
      <c r="HH1003" s="18"/>
      <c r="HI1003" s="18"/>
      <c r="HJ1003" s="18"/>
      <c r="HK1003" s="18"/>
      <c r="HL1003" s="18"/>
      <c r="HM1003" s="18"/>
      <c r="HN1003" s="18"/>
      <c r="HO1003" s="18"/>
      <c r="HP1003" s="18"/>
      <c r="HQ1003" s="18"/>
      <c r="HR1003" s="18"/>
      <c r="HS1003" s="18"/>
      <c r="HT1003" s="18"/>
      <c r="HU1003" s="18"/>
      <c r="HV1003" s="18"/>
      <c r="HW1003" s="18"/>
      <c r="HX1003" s="18"/>
      <c r="HY1003" s="18"/>
      <c r="HZ1003" s="18"/>
      <c r="IA1003" s="18"/>
      <c r="IB1003" s="18"/>
      <c r="IC1003" s="18"/>
      <c r="ID1003" s="18"/>
      <c r="IE1003" s="18"/>
      <c r="IF1003" s="18"/>
      <c r="IG1003" s="18"/>
      <c r="IH1003" s="18"/>
      <c r="II1003" s="18"/>
      <c r="IJ1003" s="18"/>
      <c r="IK1003" s="18"/>
      <c r="IL1003" s="18"/>
      <c r="IM1003" s="18"/>
      <c r="IN1003" s="18"/>
      <c r="IO1003" s="18"/>
      <c r="IP1003" s="18"/>
      <c r="IQ1003" s="18"/>
      <c r="IR1003" s="18"/>
      <c r="IS1003" s="18"/>
      <c r="IT1003" s="18"/>
    </row>
    <row r="1004" ht="14.25" customHeight="1"/>
    <row r="1010" ht="11.25" customHeight="1"/>
    <row r="1011" ht="11.25" customHeight="1"/>
    <row r="1012" ht="11.25" customHeight="1"/>
    <row r="1013" ht="11.25" customHeight="1"/>
    <row r="1014" ht="11.25" customHeight="1"/>
    <row r="1019" ht="31.5" customHeight="1"/>
    <row r="1020" ht="27.75" customHeight="1"/>
    <row r="1026" ht="36.75" customHeight="1"/>
    <row r="1027" ht="21" customHeight="1"/>
    <row r="1033" ht="18" customHeight="1"/>
    <row r="1034" ht="17.25" customHeight="1"/>
    <row r="1037" ht="12.75" customHeight="1"/>
    <row r="1042" ht="51.75" customHeight="1"/>
    <row r="1047" ht="50.25" customHeight="1"/>
    <row r="1048" ht="27" customHeight="1"/>
    <row r="1051" ht="19.5" customHeight="1"/>
    <row r="1057" ht="11.25" customHeight="1"/>
    <row r="1058" ht="11.25" customHeight="1"/>
    <row r="1059" ht="11.25" customHeight="1"/>
    <row r="1060" ht="11.25" customHeight="1"/>
  </sheetData>
  <sheetProtection/>
  <mergeCells count="59">
    <mergeCell ref="B243:C243"/>
    <mergeCell ref="B244:C244"/>
    <mergeCell ref="A13:A15"/>
    <mergeCell ref="M145:M146"/>
    <mergeCell ref="A181:A182"/>
    <mergeCell ref="B202:C202"/>
    <mergeCell ref="B203:O203"/>
    <mergeCell ref="A225:A226"/>
    <mergeCell ref="A227:A228"/>
    <mergeCell ref="A126:A127"/>
    <mergeCell ref="A129:A130"/>
    <mergeCell ref="A133:A134"/>
    <mergeCell ref="B138:C138"/>
    <mergeCell ref="B139:M139"/>
    <mergeCell ref="M143:M144"/>
    <mergeCell ref="A104:A105"/>
    <mergeCell ref="A106:A108"/>
    <mergeCell ref="A112:A113"/>
    <mergeCell ref="A115:A117"/>
    <mergeCell ref="A118:A119"/>
    <mergeCell ref="A121:A123"/>
    <mergeCell ref="A80:A84"/>
    <mergeCell ref="A85:A86"/>
    <mergeCell ref="A87:A88"/>
    <mergeCell ref="A91:A95"/>
    <mergeCell ref="A96:A98"/>
    <mergeCell ref="A99:A102"/>
    <mergeCell ref="A59:A61"/>
    <mergeCell ref="A62:A66"/>
    <mergeCell ref="A67:A70"/>
    <mergeCell ref="A71:A73"/>
    <mergeCell ref="A74:A76"/>
    <mergeCell ref="A77:A79"/>
    <mergeCell ref="A38:A42"/>
    <mergeCell ref="A43:A44"/>
    <mergeCell ref="A45:A47"/>
    <mergeCell ref="A48:A50"/>
    <mergeCell ref="A52:A53"/>
    <mergeCell ref="A54:A58"/>
    <mergeCell ref="A16:A21"/>
    <mergeCell ref="A22:A26"/>
    <mergeCell ref="A27:A31"/>
    <mergeCell ref="A7:O7"/>
    <mergeCell ref="A8:O8"/>
    <mergeCell ref="A9:A10"/>
    <mergeCell ref="B9:C9"/>
    <mergeCell ref="D9:F9"/>
    <mergeCell ref="G9:I9"/>
    <mergeCell ref="M3:O3"/>
    <mergeCell ref="M2:O2"/>
    <mergeCell ref="M1:O1"/>
    <mergeCell ref="J9:L9"/>
    <mergeCell ref="M9:M10"/>
    <mergeCell ref="N9:N10"/>
    <mergeCell ref="O9:O10"/>
    <mergeCell ref="N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ER20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8515625" style="4" customWidth="1"/>
    <col min="2" max="2" width="21.57421875" style="4" customWidth="1"/>
    <col min="3" max="3" width="18.8515625" style="4" customWidth="1"/>
    <col min="4" max="4" width="9.28125" style="4" customWidth="1"/>
    <col min="5" max="7" width="8.00390625" style="4" customWidth="1"/>
    <col min="8" max="8" width="10.28125" style="4" customWidth="1"/>
    <col min="9" max="9" width="10.00390625" style="4" customWidth="1"/>
    <col min="10" max="10" width="8.00390625" style="4" customWidth="1"/>
    <col min="11" max="11" width="6.8515625" style="4" customWidth="1"/>
    <col min="12" max="12" width="7.8515625" style="4" customWidth="1"/>
    <col min="13" max="13" width="4.421875" style="4" customWidth="1"/>
    <col min="14" max="14" width="22.7109375" style="4" customWidth="1"/>
    <col min="15" max="15" width="12.8515625" style="4" customWidth="1"/>
    <col min="16" max="16" width="7.28125" style="4" customWidth="1"/>
    <col min="17" max="17" width="14.421875" style="4" customWidth="1"/>
    <col min="18" max="16384" width="9.140625" style="4" customWidth="1"/>
  </cols>
  <sheetData>
    <row r="1" spans="1:18" s="223" customFormat="1" ht="15.75">
      <c r="A1" s="222"/>
      <c r="B1" s="4"/>
      <c r="C1" s="4"/>
      <c r="D1" s="4"/>
      <c r="E1" s="4"/>
      <c r="F1" s="4"/>
      <c r="G1" s="4"/>
      <c r="H1" s="4"/>
      <c r="I1" s="4"/>
      <c r="J1" s="4"/>
      <c r="K1" s="4"/>
      <c r="L1" s="222"/>
      <c r="M1" s="4"/>
      <c r="N1" s="467" t="s">
        <v>496</v>
      </c>
      <c r="O1" s="467"/>
      <c r="P1" s="467"/>
      <c r="Q1" s="467"/>
      <c r="R1" s="4"/>
    </row>
    <row r="2" spans="1:18" s="223" customFormat="1" ht="15.75">
      <c r="A2" s="4"/>
      <c r="B2" s="4"/>
      <c r="C2" s="4"/>
      <c r="D2" s="4"/>
      <c r="E2" s="4"/>
      <c r="F2" s="4" t="s">
        <v>497</v>
      </c>
      <c r="G2" s="4"/>
      <c r="H2" s="4"/>
      <c r="I2" s="4"/>
      <c r="J2" s="4"/>
      <c r="K2" s="4"/>
      <c r="L2" s="4"/>
      <c r="M2" s="4"/>
      <c r="N2" s="408" t="s">
        <v>787</v>
      </c>
      <c r="O2" s="408"/>
      <c r="P2" s="408"/>
      <c r="Q2" s="408"/>
      <c r="R2" s="4"/>
    </row>
    <row r="3" spans="1:18" s="223" customFormat="1" ht="15.75">
      <c r="A3" s="222"/>
      <c r="B3" s="4"/>
      <c r="C3" s="4"/>
      <c r="D3" s="4"/>
      <c r="E3" s="4"/>
      <c r="F3" s="4"/>
      <c r="G3" s="4"/>
      <c r="H3" s="4"/>
      <c r="I3" s="4"/>
      <c r="J3" s="4"/>
      <c r="K3" s="4"/>
      <c r="L3" s="222"/>
      <c r="M3" s="4"/>
      <c r="N3" s="408" t="s">
        <v>498</v>
      </c>
      <c r="O3" s="408"/>
      <c r="P3" s="408"/>
      <c r="Q3" s="408"/>
      <c r="R3" s="4"/>
    </row>
    <row r="4" spans="2:18" s="223" customFormat="1" ht="15.75"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4"/>
    </row>
    <row r="5" spans="1:18" s="223" customFormat="1" ht="15.7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4"/>
    </row>
    <row r="6" spans="1:18" s="223" customFormat="1" ht="15.75">
      <c r="A6" s="468" t="s">
        <v>644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380"/>
      <c r="P6" s="380"/>
      <c r="Q6" s="380"/>
      <c r="R6" s="4"/>
    </row>
    <row r="7" spans="1:18" s="223" customFormat="1" ht="15.75">
      <c r="A7" s="468" t="s">
        <v>645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"/>
      <c r="P7" s="4"/>
      <c r="Q7" s="4"/>
      <c r="R7" s="4"/>
    </row>
    <row r="8" spans="1:18" s="223" customFormat="1" ht="15.75">
      <c r="A8" s="469" t="s">
        <v>499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"/>
      <c r="P8" s="4"/>
      <c r="Q8" s="4"/>
      <c r="R8" s="4"/>
    </row>
    <row r="9" spans="1:18" s="223" customFormat="1" ht="15.75">
      <c r="A9" s="4"/>
      <c r="B9" s="4"/>
      <c r="C9" s="4"/>
      <c r="D9" s="4"/>
      <c r="E9" s="4"/>
      <c r="F9" s="4"/>
      <c r="G9" s="468" t="s">
        <v>500</v>
      </c>
      <c r="H9" s="468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223" customFormat="1" ht="62.25" customHeight="1">
      <c r="A10" s="5" t="s">
        <v>501</v>
      </c>
      <c r="B10" s="433" t="s">
        <v>0</v>
      </c>
      <c r="C10" s="433"/>
      <c r="D10" s="433"/>
      <c r="E10" s="433" t="s">
        <v>8</v>
      </c>
      <c r="F10" s="433"/>
      <c r="G10" s="433"/>
      <c r="H10" s="433" t="s">
        <v>1</v>
      </c>
      <c r="I10" s="433"/>
      <c r="J10" s="433"/>
      <c r="K10" s="433" t="s">
        <v>9</v>
      </c>
      <c r="L10" s="433"/>
      <c r="M10" s="433"/>
      <c r="N10" s="433" t="s">
        <v>2</v>
      </c>
      <c r="O10" s="433" t="s">
        <v>7</v>
      </c>
      <c r="P10" s="433" t="s">
        <v>6</v>
      </c>
      <c r="Q10" s="433" t="s">
        <v>113</v>
      </c>
      <c r="R10" s="4"/>
    </row>
    <row r="11" spans="1:18" s="223" customFormat="1" ht="65.25" customHeight="1">
      <c r="A11" s="5"/>
      <c r="B11" s="5" t="s">
        <v>5</v>
      </c>
      <c r="C11" s="5" t="s">
        <v>4</v>
      </c>
      <c r="D11" s="5" t="s">
        <v>3</v>
      </c>
      <c r="E11" s="5" t="s">
        <v>10</v>
      </c>
      <c r="F11" s="5" t="s">
        <v>12</v>
      </c>
      <c r="G11" s="5" t="s">
        <v>86</v>
      </c>
      <c r="H11" s="5" t="s">
        <v>10</v>
      </c>
      <c r="I11" s="5" t="s">
        <v>12</v>
      </c>
      <c r="J11" s="5" t="s">
        <v>86</v>
      </c>
      <c r="K11" s="5" t="s">
        <v>10</v>
      </c>
      <c r="L11" s="5" t="s">
        <v>12</v>
      </c>
      <c r="M11" s="5" t="s">
        <v>86</v>
      </c>
      <c r="N11" s="433"/>
      <c r="O11" s="433"/>
      <c r="P11" s="433"/>
      <c r="Q11" s="433"/>
      <c r="R11" s="4"/>
    </row>
    <row r="12" spans="1:18" s="223" customFormat="1" ht="15.75">
      <c r="A12" s="224">
        <v>1</v>
      </c>
      <c r="B12" s="224">
        <v>2</v>
      </c>
      <c r="C12" s="224">
        <v>3</v>
      </c>
      <c r="D12" s="224">
        <v>4</v>
      </c>
      <c r="E12" s="224">
        <v>5</v>
      </c>
      <c r="F12" s="224">
        <v>6</v>
      </c>
      <c r="G12" s="224">
        <v>7</v>
      </c>
      <c r="H12" s="224">
        <v>8</v>
      </c>
      <c r="I12" s="224">
        <v>9</v>
      </c>
      <c r="J12" s="224">
        <v>10</v>
      </c>
      <c r="K12" s="224">
        <v>11</v>
      </c>
      <c r="L12" s="224">
        <v>12</v>
      </c>
      <c r="M12" s="224">
        <v>13</v>
      </c>
      <c r="N12" s="224">
        <v>14</v>
      </c>
      <c r="O12" s="224">
        <v>15</v>
      </c>
      <c r="P12" s="224">
        <v>16</v>
      </c>
      <c r="Q12" s="224">
        <v>17</v>
      </c>
      <c r="R12" s="4"/>
    </row>
    <row r="13" spans="1:17" s="223" customFormat="1" ht="51">
      <c r="A13" s="219" t="s">
        <v>502</v>
      </c>
      <c r="B13" s="219" t="s">
        <v>503</v>
      </c>
      <c r="C13" s="219" t="s">
        <v>130</v>
      </c>
      <c r="D13" s="225">
        <v>14</v>
      </c>
      <c r="E13" s="225">
        <v>1</v>
      </c>
      <c r="F13" s="225">
        <v>1</v>
      </c>
      <c r="G13" s="219"/>
      <c r="H13" s="225">
        <v>51.7</v>
      </c>
      <c r="I13" s="225">
        <v>51.7</v>
      </c>
      <c r="J13" s="219"/>
      <c r="K13" s="225">
        <v>3</v>
      </c>
      <c r="L13" s="225">
        <v>3</v>
      </c>
      <c r="M13" s="219"/>
      <c r="N13" s="217" t="s">
        <v>504</v>
      </c>
      <c r="O13" s="219"/>
      <c r="P13" s="219"/>
      <c r="Q13" s="219"/>
    </row>
    <row r="14" spans="1:17" s="223" customFormat="1" ht="51">
      <c r="A14" s="219" t="s">
        <v>384</v>
      </c>
      <c r="B14" s="219" t="s">
        <v>503</v>
      </c>
      <c r="C14" s="219" t="s">
        <v>130</v>
      </c>
      <c r="D14" s="225">
        <v>15</v>
      </c>
      <c r="E14" s="225">
        <v>1</v>
      </c>
      <c r="F14" s="225">
        <v>1</v>
      </c>
      <c r="G14" s="219"/>
      <c r="H14" s="219">
        <v>51.9</v>
      </c>
      <c r="I14" s="219">
        <v>51.9</v>
      </c>
      <c r="J14" s="219"/>
      <c r="K14" s="225">
        <v>4</v>
      </c>
      <c r="L14" s="225">
        <v>4</v>
      </c>
      <c r="M14" s="219"/>
      <c r="N14" s="217" t="s">
        <v>504</v>
      </c>
      <c r="O14" s="219"/>
      <c r="P14" s="219"/>
      <c r="Q14" s="219"/>
    </row>
    <row r="15" spans="1:17" s="223" customFormat="1" ht="59.25" customHeight="1">
      <c r="A15" s="225">
        <v>3</v>
      </c>
      <c r="B15" s="219" t="s">
        <v>503</v>
      </c>
      <c r="C15" s="219" t="s">
        <v>130</v>
      </c>
      <c r="D15" s="225">
        <v>7</v>
      </c>
      <c r="E15" s="225">
        <v>1</v>
      </c>
      <c r="F15" s="225">
        <v>1</v>
      </c>
      <c r="G15" s="219"/>
      <c r="H15" s="219">
        <v>38.45</v>
      </c>
      <c r="I15" s="219">
        <v>38.45</v>
      </c>
      <c r="J15" s="219"/>
      <c r="K15" s="219">
        <v>1</v>
      </c>
      <c r="L15" s="219">
        <v>1</v>
      </c>
      <c r="M15" s="219"/>
      <c r="N15" s="217" t="s">
        <v>504</v>
      </c>
      <c r="O15" s="219"/>
      <c r="P15" s="219"/>
      <c r="Q15" s="219"/>
    </row>
    <row r="16" spans="1:17" s="223" customFormat="1" ht="35.25" customHeight="1">
      <c r="A16" s="219">
        <v>4</v>
      </c>
      <c r="B16" s="219" t="s">
        <v>503</v>
      </c>
      <c r="C16" s="219" t="s">
        <v>505</v>
      </c>
      <c r="D16" s="225">
        <v>10</v>
      </c>
      <c r="E16" s="225">
        <v>2</v>
      </c>
      <c r="F16" s="225">
        <v>2</v>
      </c>
      <c r="G16" s="219"/>
      <c r="H16" s="219">
        <v>56.8</v>
      </c>
      <c r="I16" s="219">
        <v>56.8</v>
      </c>
      <c r="J16" s="219"/>
      <c r="K16" s="225">
        <v>1</v>
      </c>
      <c r="L16" s="225">
        <v>1</v>
      </c>
      <c r="M16" s="219"/>
      <c r="N16" s="217" t="s">
        <v>115</v>
      </c>
      <c r="O16" s="219"/>
      <c r="P16" s="219"/>
      <c r="Q16" s="219"/>
    </row>
    <row r="17" spans="1:17" s="223" customFormat="1" ht="36.75" customHeight="1">
      <c r="A17" s="219">
        <v>5</v>
      </c>
      <c r="B17" s="219" t="s">
        <v>503</v>
      </c>
      <c r="C17" s="219" t="s">
        <v>28</v>
      </c>
      <c r="D17" s="225">
        <v>17</v>
      </c>
      <c r="E17" s="225">
        <v>3</v>
      </c>
      <c r="F17" s="219">
        <v>3</v>
      </c>
      <c r="G17" s="219"/>
      <c r="H17" s="219">
        <v>99.41</v>
      </c>
      <c r="I17" s="219">
        <v>99.41</v>
      </c>
      <c r="J17" s="219"/>
      <c r="K17" s="225">
        <v>1</v>
      </c>
      <c r="L17" s="225">
        <v>1</v>
      </c>
      <c r="M17" s="219"/>
      <c r="N17" s="217" t="s">
        <v>115</v>
      </c>
      <c r="O17" s="219"/>
      <c r="P17" s="219"/>
      <c r="Q17" s="219" t="s">
        <v>506</v>
      </c>
    </row>
    <row r="18" spans="1:17" s="223" customFormat="1" ht="38.25" customHeight="1">
      <c r="A18" s="219">
        <v>6</v>
      </c>
      <c r="B18" s="219" t="s">
        <v>503</v>
      </c>
      <c r="C18" s="219" t="s">
        <v>204</v>
      </c>
      <c r="D18" s="225">
        <v>11</v>
      </c>
      <c r="E18" s="225">
        <v>3</v>
      </c>
      <c r="F18" s="225">
        <v>3</v>
      </c>
      <c r="G18" s="219"/>
      <c r="H18" s="225">
        <v>102.8</v>
      </c>
      <c r="I18" s="225">
        <v>102.8</v>
      </c>
      <c r="J18" s="219"/>
      <c r="K18" s="225">
        <v>3</v>
      </c>
      <c r="L18" s="225">
        <v>3</v>
      </c>
      <c r="M18" s="219"/>
      <c r="N18" s="217" t="s">
        <v>115</v>
      </c>
      <c r="O18" s="219"/>
      <c r="P18" s="219"/>
      <c r="Q18" s="219"/>
    </row>
    <row r="19" spans="1:17" s="223" customFormat="1" ht="36.75" customHeight="1">
      <c r="A19" s="219">
        <v>7</v>
      </c>
      <c r="B19" s="219" t="s">
        <v>503</v>
      </c>
      <c r="C19" s="219" t="s">
        <v>28</v>
      </c>
      <c r="D19" s="225">
        <v>14</v>
      </c>
      <c r="E19" s="225">
        <v>4</v>
      </c>
      <c r="F19" s="225">
        <v>4</v>
      </c>
      <c r="G19" s="219"/>
      <c r="H19" s="219">
        <v>182.18</v>
      </c>
      <c r="I19" s="219">
        <v>182.18</v>
      </c>
      <c r="J19" s="219"/>
      <c r="K19" s="219">
        <v>13</v>
      </c>
      <c r="L19" s="219">
        <v>13</v>
      </c>
      <c r="M19" s="219"/>
      <c r="N19" s="217" t="s">
        <v>115</v>
      </c>
      <c r="O19" s="219"/>
      <c r="P19" s="219"/>
      <c r="Q19" s="219"/>
    </row>
    <row r="20" spans="1:17" s="223" customFormat="1" ht="36.75" customHeight="1">
      <c r="A20" s="219">
        <v>8</v>
      </c>
      <c r="B20" s="219" t="s">
        <v>503</v>
      </c>
      <c r="C20" s="219" t="s">
        <v>354</v>
      </c>
      <c r="D20" s="225">
        <v>6</v>
      </c>
      <c r="E20" s="225">
        <v>2</v>
      </c>
      <c r="F20" s="225">
        <v>2</v>
      </c>
      <c r="G20" s="219"/>
      <c r="H20" s="225">
        <v>98.6</v>
      </c>
      <c r="I20" s="225">
        <v>98.6</v>
      </c>
      <c r="J20" s="219"/>
      <c r="K20" s="225">
        <v>3</v>
      </c>
      <c r="L20" s="225">
        <v>3</v>
      </c>
      <c r="M20" s="219"/>
      <c r="N20" s="217" t="s">
        <v>115</v>
      </c>
      <c r="O20" s="219"/>
      <c r="P20" s="219"/>
      <c r="Q20" s="219"/>
    </row>
    <row r="21" spans="1:17" s="223" customFormat="1" ht="37.5" customHeight="1">
      <c r="A21" s="219">
        <v>9</v>
      </c>
      <c r="B21" s="219" t="s">
        <v>503</v>
      </c>
      <c r="C21" s="219" t="s">
        <v>354</v>
      </c>
      <c r="D21" s="225">
        <v>17</v>
      </c>
      <c r="E21" s="225">
        <v>2</v>
      </c>
      <c r="F21" s="225">
        <v>1</v>
      </c>
      <c r="G21" s="225">
        <v>1</v>
      </c>
      <c r="H21" s="225">
        <v>95.9</v>
      </c>
      <c r="I21" s="225">
        <v>47.8</v>
      </c>
      <c r="J21" s="225">
        <v>48.1</v>
      </c>
      <c r="K21" s="225">
        <v>5</v>
      </c>
      <c r="L21" s="225">
        <v>2</v>
      </c>
      <c r="M21" s="219">
        <v>3</v>
      </c>
      <c r="N21" s="217" t="s">
        <v>115</v>
      </c>
      <c r="O21" s="219"/>
      <c r="P21" s="219"/>
      <c r="Q21" s="219"/>
    </row>
    <row r="22" spans="1:17" s="223" customFormat="1" ht="36" customHeight="1">
      <c r="A22" s="219">
        <v>10</v>
      </c>
      <c r="B22" s="219" t="s">
        <v>503</v>
      </c>
      <c r="C22" s="219" t="s">
        <v>28</v>
      </c>
      <c r="D22" s="225">
        <v>4</v>
      </c>
      <c r="E22" s="225">
        <v>1</v>
      </c>
      <c r="F22" s="225">
        <v>1</v>
      </c>
      <c r="G22" s="219"/>
      <c r="H22" s="225">
        <v>51.4</v>
      </c>
      <c r="I22" s="225">
        <v>51.4</v>
      </c>
      <c r="J22" s="219"/>
      <c r="K22" s="225">
        <v>5</v>
      </c>
      <c r="L22" s="225">
        <v>5</v>
      </c>
      <c r="M22" s="219"/>
      <c r="N22" s="217" t="s">
        <v>115</v>
      </c>
      <c r="O22" s="219"/>
      <c r="P22" s="219"/>
      <c r="Q22" s="219"/>
    </row>
    <row r="23" spans="1:17" s="223" customFormat="1" ht="35.25" customHeight="1">
      <c r="A23" s="219">
        <v>11</v>
      </c>
      <c r="B23" s="219" t="s">
        <v>503</v>
      </c>
      <c r="C23" s="219" t="s">
        <v>28</v>
      </c>
      <c r="D23" s="225">
        <v>7</v>
      </c>
      <c r="E23" s="225">
        <v>1</v>
      </c>
      <c r="F23" s="225">
        <v>1</v>
      </c>
      <c r="G23" s="219"/>
      <c r="H23" s="219">
        <v>52.26</v>
      </c>
      <c r="I23" s="219">
        <v>52.26</v>
      </c>
      <c r="J23" s="219"/>
      <c r="K23" s="225">
        <v>3</v>
      </c>
      <c r="L23" s="225">
        <v>3</v>
      </c>
      <c r="M23" s="219"/>
      <c r="N23" s="217" t="s">
        <v>115</v>
      </c>
      <c r="O23" s="219"/>
      <c r="P23" s="219"/>
      <c r="Q23" s="219"/>
    </row>
    <row r="24" spans="1:17" s="223" customFormat="1" ht="38.25" customHeight="1">
      <c r="A24" s="219">
        <v>12</v>
      </c>
      <c r="B24" s="219" t="s">
        <v>503</v>
      </c>
      <c r="C24" s="219" t="s">
        <v>130</v>
      </c>
      <c r="D24" s="225">
        <v>3</v>
      </c>
      <c r="E24" s="225">
        <v>3</v>
      </c>
      <c r="F24" s="225">
        <v>3</v>
      </c>
      <c r="G24" s="219"/>
      <c r="H24" s="219">
        <v>115</v>
      </c>
      <c r="I24" s="219">
        <v>115</v>
      </c>
      <c r="J24" s="219"/>
      <c r="K24" s="219">
        <v>3</v>
      </c>
      <c r="L24" s="219">
        <v>3</v>
      </c>
      <c r="M24" s="219"/>
      <c r="N24" s="217" t="s">
        <v>115</v>
      </c>
      <c r="O24" s="219"/>
      <c r="P24" s="219"/>
      <c r="Q24" s="219"/>
    </row>
    <row r="25" spans="1:17" s="223" customFormat="1" ht="36" customHeight="1">
      <c r="A25" s="219">
        <v>13</v>
      </c>
      <c r="B25" s="219" t="s">
        <v>503</v>
      </c>
      <c r="C25" s="219" t="s">
        <v>130</v>
      </c>
      <c r="D25" s="225">
        <v>18</v>
      </c>
      <c r="E25" s="225">
        <v>2</v>
      </c>
      <c r="F25" s="225">
        <v>2</v>
      </c>
      <c r="G25" s="219"/>
      <c r="H25" s="225">
        <v>74.8</v>
      </c>
      <c r="I25" s="225">
        <v>74.8</v>
      </c>
      <c r="J25" s="219"/>
      <c r="K25" s="225">
        <v>4</v>
      </c>
      <c r="L25" s="225">
        <v>4</v>
      </c>
      <c r="M25" s="219"/>
      <c r="N25" s="217" t="s">
        <v>115</v>
      </c>
      <c r="O25" s="219"/>
      <c r="P25" s="219"/>
      <c r="Q25" s="219"/>
    </row>
    <row r="26" spans="1:17" s="223" customFormat="1" ht="36.75" customHeight="1">
      <c r="A26" s="219">
        <v>14</v>
      </c>
      <c r="B26" s="219" t="s">
        <v>503</v>
      </c>
      <c r="C26" s="219" t="s">
        <v>130</v>
      </c>
      <c r="D26" s="225">
        <v>13</v>
      </c>
      <c r="E26" s="225">
        <v>1</v>
      </c>
      <c r="F26" s="225">
        <v>1</v>
      </c>
      <c r="G26" s="219"/>
      <c r="H26" s="225">
        <v>73.67</v>
      </c>
      <c r="I26" s="225">
        <v>73.67</v>
      </c>
      <c r="J26" s="219"/>
      <c r="K26" s="219">
        <v>5</v>
      </c>
      <c r="L26" s="219">
        <v>5</v>
      </c>
      <c r="M26" s="219"/>
      <c r="N26" s="217" t="s">
        <v>115</v>
      </c>
      <c r="O26" s="219"/>
      <c r="P26" s="219"/>
      <c r="Q26" s="219"/>
    </row>
    <row r="27" spans="1:17" s="223" customFormat="1" ht="36" customHeight="1">
      <c r="A27" s="219">
        <v>15</v>
      </c>
      <c r="B27" s="219" t="s">
        <v>503</v>
      </c>
      <c r="C27" s="219" t="s">
        <v>28</v>
      </c>
      <c r="D27" s="225">
        <v>6</v>
      </c>
      <c r="E27" s="225">
        <v>1</v>
      </c>
      <c r="F27" s="225">
        <v>1</v>
      </c>
      <c r="G27" s="219"/>
      <c r="H27" s="225">
        <v>52.73</v>
      </c>
      <c r="I27" s="225">
        <v>52.73</v>
      </c>
      <c r="J27" s="219"/>
      <c r="K27" s="225">
        <v>3</v>
      </c>
      <c r="L27" s="225">
        <v>3</v>
      </c>
      <c r="M27" s="219"/>
      <c r="N27" s="217" t="s">
        <v>115</v>
      </c>
      <c r="O27" s="219"/>
      <c r="P27" s="219"/>
      <c r="Q27" s="219"/>
    </row>
    <row r="28" spans="1:17" s="223" customFormat="1" ht="38.25" customHeight="1">
      <c r="A28" s="219">
        <v>16</v>
      </c>
      <c r="B28" s="219" t="s">
        <v>503</v>
      </c>
      <c r="C28" s="219" t="s">
        <v>341</v>
      </c>
      <c r="D28" s="219" t="s">
        <v>507</v>
      </c>
      <c r="E28" s="219">
        <v>1</v>
      </c>
      <c r="F28" s="219">
        <v>1</v>
      </c>
      <c r="G28" s="219"/>
      <c r="H28" s="219">
        <v>36.6</v>
      </c>
      <c r="I28" s="219">
        <v>36.6</v>
      </c>
      <c r="J28" s="219"/>
      <c r="K28" s="219">
        <v>5</v>
      </c>
      <c r="L28" s="219">
        <v>5</v>
      </c>
      <c r="M28" s="219"/>
      <c r="N28" s="217" t="s">
        <v>115</v>
      </c>
      <c r="O28" s="219"/>
      <c r="P28" s="219"/>
      <c r="Q28" s="219"/>
    </row>
    <row r="29" spans="1:17" s="223" customFormat="1" ht="36" customHeight="1">
      <c r="A29" s="219">
        <v>17</v>
      </c>
      <c r="B29" s="219" t="s">
        <v>503</v>
      </c>
      <c r="C29" s="219" t="s">
        <v>28</v>
      </c>
      <c r="D29" s="225">
        <v>5</v>
      </c>
      <c r="E29" s="225">
        <v>1</v>
      </c>
      <c r="F29" s="225">
        <v>1</v>
      </c>
      <c r="G29" s="219"/>
      <c r="H29" s="225">
        <v>52.4</v>
      </c>
      <c r="I29" s="225">
        <v>52.4</v>
      </c>
      <c r="J29" s="219"/>
      <c r="K29" s="225">
        <v>4</v>
      </c>
      <c r="L29" s="225">
        <v>4</v>
      </c>
      <c r="M29" s="219"/>
      <c r="N29" s="217" t="s">
        <v>115</v>
      </c>
      <c r="O29" s="219"/>
      <c r="P29" s="219"/>
      <c r="Q29" s="219"/>
    </row>
    <row r="30" spans="1:17" s="223" customFormat="1" ht="38.25">
      <c r="A30" s="219">
        <v>18</v>
      </c>
      <c r="B30" s="219" t="s">
        <v>503</v>
      </c>
      <c r="C30" s="219" t="s">
        <v>14</v>
      </c>
      <c r="D30" s="219">
        <v>6</v>
      </c>
      <c r="E30" s="225">
        <v>1</v>
      </c>
      <c r="F30" s="225">
        <v>1</v>
      </c>
      <c r="G30" s="219"/>
      <c r="H30" s="225">
        <v>27.9</v>
      </c>
      <c r="I30" s="225">
        <v>27.9</v>
      </c>
      <c r="J30" s="219"/>
      <c r="K30" s="225">
        <v>5</v>
      </c>
      <c r="L30" s="225">
        <v>5</v>
      </c>
      <c r="M30" s="219"/>
      <c r="N30" s="217" t="s">
        <v>508</v>
      </c>
      <c r="O30" s="219"/>
      <c r="P30" s="219"/>
      <c r="Q30" s="219"/>
    </row>
    <row r="31" spans="1:17" s="223" customFormat="1" ht="36.75" customHeight="1">
      <c r="A31" s="219">
        <v>19</v>
      </c>
      <c r="B31" s="219" t="s">
        <v>503</v>
      </c>
      <c r="C31" s="219" t="s">
        <v>28</v>
      </c>
      <c r="D31" s="225">
        <v>18</v>
      </c>
      <c r="E31" s="225">
        <v>2</v>
      </c>
      <c r="F31" s="225">
        <v>2</v>
      </c>
      <c r="G31" s="219"/>
      <c r="H31" s="219">
        <v>89.42</v>
      </c>
      <c r="I31" s="219">
        <v>89.42</v>
      </c>
      <c r="J31" s="219"/>
      <c r="K31" s="225">
        <v>4</v>
      </c>
      <c r="L31" s="225">
        <v>4</v>
      </c>
      <c r="M31" s="219"/>
      <c r="N31" s="217" t="s">
        <v>115</v>
      </c>
      <c r="O31" s="219"/>
      <c r="P31" s="219"/>
      <c r="Q31" s="219"/>
    </row>
    <row r="32" spans="1:17" s="223" customFormat="1" ht="36" customHeight="1">
      <c r="A32" s="219">
        <v>20</v>
      </c>
      <c r="B32" s="219" t="s">
        <v>503</v>
      </c>
      <c r="C32" s="219" t="s">
        <v>28</v>
      </c>
      <c r="D32" s="225">
        <v>22</v>
      </c>
      <c r="E32" s="225">
        <v>3</v>
      </c>
      <c r="F32" s="225">
        <v>2</v>
      </c>
      <c r="G32" s="219">
        <v>1</v>
      </c>
      <c r="H32" s="219">
        <v>108.13</v>
      </c>
      <c r="I32" s="219">
        <v>108.13</v>
      </c>
      <c r="J32" s="219"/>
      <c r="K32" s="225">
        <v>10</v>
      </c>
      <c r="L32" s="225">
        <v>10</v>
      </c>
      <c r="M32" s="219"/>
      <c r="N32" s="217" t="s">
        <v>115</v>
      </c>
      <c r="O32" s="219"/>
      <c r="P32" s="219"/>
      <c r="Q32" s="219"/>
    </row>
    <row r="33" spans="1:17" s="223" customFormat="1" ht="37.5" customHeight="1">
      <c r="A33" s="219">
        <v>21</v>
      </c>
      <c r="B33" s="219" t="s">
        <v>503</v>
      </c>
      <c r="C33" s="219" t="s">
        <v>204</v>
      </c>
      <c r="D33" s="225">
        <v>7</v>
      </c>
      <c r="E33" s="225">
        <v>2</v>
      </c>
      <c r="F33" s="225">
        <v>2</v>
      </c>
      <c r="G33" s="219"/>
      <c r="H33" s="219">
        <v>83.43</v>
      </c>
      <c r="I33" s="219">
        <v>83.43</v>
      </c>
      <c r="J33" s="219"/>
      <c r="K33" s="219">
        <v>8</v>
      </c>
      <c r="L33" s="219">
        <v>8</v>
      </c>
      <c r="M33" s="219"/>
      <c r="N33" s="217" t="s">
        <v>115</v>
      </c>
      <c r="O33" s="219"/>
      <c r="P33" s="219"/>
      <c r="Q33" s="219"/>
    </row>
    <row r="34" spans="1:17" s="223" customFormat="1" ht="36.75" customHeight="1">
      <c r="A34" s="219">
        <v>22</v>
      </c>
      <c r="B34" s="219" t="s">
        <v>503</v>
      </c>
      <c r="C34" s="219" t="s">
        <v>28</v>
      </c>
      <c r="D34" s="225">
        <v>11</v>
      </c>
      <c r="E34" s="225">
        <v>1</v>
      </c>
      <c r="F34" s="225">
        <v>1</v>
      </c>
      <c r="G34" s="219"/>
      <c r="H34" s="225">
        <v>49.88</v>
      </c>
      <c r="I34" s="225">
        <v>49.88</v>
      </c>
      <c r="J34" s="219"/>
      <c r="K34" s="225">
        <v>3</v>
      </c>
      <c r="L34" s="225">
        <v>3</v>
      </c>
      <c r="M34" s="219"/>
      <c r="N34" s="217" t="s">
        <v>115</v>
      </c>
      <c r="O34" s="219"/>
      <c r="P34" s="219"/>
      <c r="Q34" s="219"/>
    </row>
    <row r="35" spans="1:17" s="223" customFormat="1" ht="51">
      <c r="A35" s="219">
        <v>23</v>
      </c>
      <c r="B35" s="219" t="s">
        <v>503</v>
      </c>
      <c r="C35" s="219" t="s">
        <v>509</v>
      </c>
      <c r="D35" s="225">
        <v>16</v>
      </c>
      <c r="E35" s="225">
        <v>1</v>
      </c>
      <c r="F35" s="225">
        <v>1</v>
      </c>
      <c r="G35" s="219"/>
      <c r="H35" s="225">
        <v>107</v>
      </c>
      <c r="I35" s="225">
        <v>107</v>
      </c>
      <c r="J35" s="219"/>
      <c r="K35" s="225">
        <v>1</v>
      </c>
      <c r="L35" s="225">
        <v>1</v>
      </c>
      <c r="M35" s="219"/>
      <c r="N35" s="217" t="s">
        <v>510</v>
      </c>
      <c r="O35" s="219"/>
      <c r="P35" s="219"/>
      <c r="Q35" s="219"/>
    </row>
    <row r="36" spans="1:17" s="223" customFormat="1" ht="36" customHeight="1">
      <c r="A36" s="219">
        <v>24</v>
      </c>
      <c r="B36" s="219" t="s">
        <v>503</v>
      </c>
      <c r="C36" s="219" t="s">
        <v>505</v>
      </c>
      <c r="D36" s="225">
        <v>15</v>
      </c>
      <c r="E36" s="225">
        <v>2</v>
      </c>
      <c r="F36" s="225">
        <v>2</v>
      </c>
      <c r="G36" s="219"/>
      <c r="H36" s="225">
        <v>99.33</v>
      </c>
      <c r="I36" s="225">
        <v>99.33</v>
      </c>
      <c r="J36" s="219"/>
      <c r="K36" s="225">
        <v>8</v>
      </c>
      <c r="L36" s="225">
        <v>8</v>
      </c>
      <c r="M36" s="219"/>
      <c r="N36" s="217" t="s">
        <v>115</v>
      </c>
      <c r="O36" s="219"/>
      <c r="P36" s="219"/>
      <c r="Q36" s="219"/>
    </row>
    <row r="37" spans="1:17" s="223" customFormat="1" ht="36.75" customHeight="1">
      <c r="A37" s="219">
        <v>25</v>
      </c>
      <c r="B37" s="219" t="s">
        <v>503</v>
      </c>
      <c r="C37" s="219" t="s">
        <v>130</v>
      </c>
      <c r="D37" s="225">
        <v>12</v>
      </c>
      <c r="E37" s="225">
        <v>1</v>
      </c>
      <c r="F37" s="225">
        <v>1</v>
      </c>
      <c r="G37" s="219"/>
      <c r="H37" s="225">
        <v>52.6</v>
      </c>
      <c r="I37" s="225">
        <v>52.6</v>
      </c>
      <c r="J37" s="219"/>
      <c r="K37" s="219">
        <v>1</v>
      </c>
      <c r="L37" s="219">
        <v>1</v>
      </c>
      <c r="M37" s="219"/>
      <c r="N37" s="217" t="s">
        <v>115</v>
      </c>
      <c r="O37" s="219"/>
      <c r="P37" s="219"/>
      <c r="Q37" s="219"/>
    </row>
    <row r="38" spans="1:17" s="223" customFormat="1" ht="38.25" customHeight="1">
      <c r="A38" s="219">
        <v>26</v>
      </c>
      <c r="B38" s="219" t="s">
        <v>503</v>
      </c>
      <c r="C38" s="219" t="s">
        <v>130</v>
      </c>
      <c r="D38" s="225">
        <v>21</v>
      </c>
      <c r="E38" s="225">
        <v>2</v>
      </c>
      <c r="F38" s="225">
        <v>2</v>
      </c>
      <c r="G38" s="219"/>
      <c r="H38" s="225">
        <v>79.8</v>
      </c>
      <c r="I38" s="225">
        <v>79.8</v>
      </c>
      <c r="J38" s="219"/>
      <c r="K38" s="225">
        <v>5</v>
      </c>
      <c r="L38" s="225">
        <v>5</v>
      </c>
      <c r="M38" s="219"/>
      <c r="N38" s="217" t="s">
        <v>115</v>
      </c>
      <c r="O38" s="219"/>
      <c r="P38" s="219"/>
      <c r="Q38" s="219"/>
    </row>
    <row r="39" spans="1:17" s="223" customFormat="1" ht="37.5" customHeight="1">
      <c r="A39" s="219">
        <v>27</v>
      </c>
      <c r="B39" s="219" t="s">
        <v>503</v>
      </c>
      <c r="C39" s="219" t="s">
        <v>130</v>
      </c>
      <c r="D39" s="225">
        <v>22</v>
      </c>
      <c r="E39" s="225">
        <v>2</v>
      </c>
      <c r="F39" s="225">
        <v>1</v>
      </c>
      <c r="G39" s="225">
        <v>1</v>
      </c>
      <c r="H39" s="219">
        <v>83.33</v>
      </c>
      <c r="I39" s="219">
        <v>83.33</v>
      </c>
      <c r="J39" s="219"/>
      <c r="K39" s="225">
        <v>5</v>
      </c>
      <c r="L39" s="225">
        <v>3</v>
      </c>
      <c r="M39" s="225">
        <v>2</v>
      </c>
      <c r="N39" s="217" t="s">
        <v>115</v>
      </c>
      <c r="O39" s="219"/>
      <c r="P39" s="219"/>
      <c r="Q39" s="219"/>
    </row>
    <row r="40" spans="1:17" s="223" customFormat="1" ht="35.25" customHeight="1">
      <c r="A40" s="219">
        <v>28</v>
      </c>
      <c r="B40" s="219" t="s">
        <v>503</v>
      </c>
      <c r="C40" s="219" t="s">
        <v>204</v>
      </c>
      <c r="D40" s="225">
        <v>4</v>
      </c>
      <c r="E40" s="225">
        <v>1</v>
      </c>
      <c r="F40" s="225">
        <v>1</v>
      </c>
      <c r="G40" s="219"/>
      <c r="H40" s="225">
        <v>74.3</v>
      </c>
      <c r="I40" s="225">
        <v>74.3</v>
      </c>
      <c r="J40" s="219"/>
      <c r="K40" s="219">
        <v>4</v>
      </c>
      <c r="L40" s="219">
        <v>4</v>
      </c>
      <c r="M40" s="219"/>
      <c r="N40" s="217" t="s">
        <v>115</v>
      </c>
      <c r="O40" s="219"/>
      <c r="P40" s="219"/>
      <c r="Q40" s="219"/>
    </row>
    <row r="41" spans="1:17" s="223" customFormat="1" ht="38.25" customHeight="1">
      <c r="A41" s="219">
        <v>29</v>
      </c>
      <c r="B41" s="219" t="s">
        <v>503</v>
      </c>
      <c r="C41" s="219" t="s">
        <v>204</v>
      </c>
      <c r="D41" s="219">
        <v>10</v>
      </c>
      <c r="E41" s="219">
        <v>1</v>
      </c>
      <c r="F41" s="219">
        <v>1</v>
      </c>
      <c r="G41" s="219"/>
      <c r="H41" s="219">
        <v>46.9</v>
      </c>
      <c r="I41" s="219">
        <v>46.9</v>
      </c>
      <c r="J41" s="219"/>
      <c r="K41" s="219">
        <v>0</v>
      </c>
      <c r="L41" s="219">
        <v>0</v>
      </c>
      <c r="M41" s="219"/>
      <c r="N41" s="217" t="s">
        <v>115</v>
      </c>
      <c r="O41" s="219"/>
      <c r="P41" s="219"/>
      <c r="Q41" s="219"/>
    </row>
    <row r="42" spans="1:17" s="223" customFormat="1" ht="37.5" customHeight="1">
      <c r="A42" s="219">
        <v>30</v>
      </c>
      <c r="B42" s="219" t="s">
        <v>503</v>
      </c>
      <c r="C42" s="219" t="s">
        <v>28</v>
      </c>
      <c r="D42" s="225">
        <v>20</v>
      </c>
      <c r="E42" s="225">
        <v>2</v>
      </c>
      <c r="F42" s="225">
        <v>2</v>
      </c>
      <c r="G42" s="219"/>
      <c r="H42" s="219">
        <v>85.45</v>
      </c>
      <c r="I42" s="219">
        <v>85.45</v>
      </c>
      <c r="J42" s="219"/>
      <c r="K42" s="219">
        <v>6</v>
      </c>
      <c r="L42" s="219">
        <v>6</v>
      </c>
      <c r="M42" s="219"/>
      <c r="N42" s="217" t="s">
        <v>115</v>
      </c>
      <c r="O42" s="219"/>
      <c r="P42" s="219"/>
      <c r="Q42" s="219"/>
    </row>
    <row r="43" spans="1:17" s="223" customFormat="1" ht="36.75" customHeight="1">
      <c r="A43" s="219">
        <v>31</v>
      </c>
      <c r="B43" s="219" t="s">
        <v>503</v>
      </c>
      <c r="C43" s="219" t="s">
        <v>505</v>
      </c>
      <c r="D43" s="225">
        <v>7</v>
      </c>
      <c r="E43" s="225">
        <v>2</v>
      </c>
      <c r="F43" s="225">
        <v>1</v>
      </c>
      <c r="G43" s="225">
        <v>1</v>
      </c>
      <c r="H43" s="225">
        <v>101.67</v>
      </c>
      <c r="I43" s="225">
        <v>51.67</v>
      </c>
      <c r="J43" s="225">
        <v>50</v>
      </c>
      <c r="K43" s="225">
        <v>8</v>
      </c>
      <c r="L43" s="225">
        <v>4</v>
      </c>
      <c r="M43" s="225">
        <v>4</v>
      </c>
      <c r="N43" s="217" t="s">
        <v>115</v>
      </c>
      <c r="O43" s="219"/>
      <c r="P43" s="219"/>
      <c r="Q43" s="219"/>
    </row>
    <row r="44" spans="1:17" s="223" customFormat="1" ht="37.5" customHeight="1">
      <c r="A44" s="219">
        <v>32</v>
      </c>
      <c r="B44" s="219" t="s">
        <v>503</v>
      </c>
      <c r="C44" s="219" t="s">
        <v>14</v>
      </c>
      <c r="D44" s="225">
        <v>13</v>
      </c>
      <c r="E44" s="225">
        <v>1</v>
      </c>
      <c r="F44" s="225">
        <v>1</v>
      </c>
      <c r="G44" s="219"/>
      <c r="H44" s="225">
        <v>51.6</v>
      </c>
      <c r="I44" s="225">
        <v>51.6</v>
      </c>
      <c r="J44" s="219"/>
      <c r="K44" s="219">
        <v>3</v>
      </c>
      <c r="L44" s="219">
        <v>3</v>
      </c>
      <c r="M44" s="219"/>
      <c r="N44" s="217" t="s">
        <v>115</v>
      </c>
      <c r="O44" s="219"/>
      <c r="P44" s="219"/>
      <c r="Q44" s="219"/>
    </row>
    <row r="45" spans="1:17" s="223" customFormat="1" ht="39" customHeight="1">
      <c r="A45" s="219">
        <v>33</v>
      </c>
      <c r="B45" s="219" t="s">
        <v>503</v>
      </c>
      <c r="C45" s="219" t="s">
        <v>354</v>
      </c>
      <c r="D45" s="225">
        <v>1</v>
      </c>
      <c r="E45" s="225">
        <v>2</v>
      </c>
      <c r="F45" s="225">
        <v>2</v>
      </c>
      <c r="G45" s="219"/>
      <c r="H45" s="225">
        <v>95</v>
      </c>
      <c r="I45" s="225">
        <v>95</v>
      </c>
      <c r="J45" s="219"/>
      <c r="K45" s="219">
        <v>3</v>
      </c>
      <c r="L45" s="219">
        <v>3</v>
      </c>
      <c r="M45" s="219"/>
      <c r="N45" s="217" t="s">
        <v>115</v>
      </c>
      <c r="O45" s="219"/>
      <c r="P45" s="219"/>
      <c r="Q45" s="219"/>
    </row>
    <row r="46" spans="1:17" s="223" customFormat="1" ht="36.75" customHeight="1">
      <c r="A46" s="219">
        <v>34</v>
      </c>
      <c r="B46" s="219" t="s">
        <v>503</v>
      </c>
      <c r="C46" s="219" t="s">
        <v>28</v>
      </c>
      <c r="D46" s="225">
        <v>8</v>
      </c>
      <c r="E46" s="225">
        <v>1</v>
      </c>
      <c r="F46" s="225">
        <v>1</v>
      </c>
      <c r="G46" s="219"/>
      <c r="H46" s="225">
        <v>51.11</v>
      </c>
      <c r="I46" s="225">
        <v>51.11</v>
      </c>
      <c r="J46" s="219"/>
      <c r="K46" s="225">
        <v>0</v>
      </c>
      <c r="L46" s="225">
        <v>0</v>
      </c>
      <c r="M46" s="219"/>
      <c r="N46" s="217" t="s">
        <v>115</v>
      </c>
      <c r="O46" s="219"/>
      <c r="P46" s="219"/>
      <c r="Q46" s="219"/>
    </row>
    <row r="47" spans="1:17" s="223" customFormat="1" ht="36.75" customHeight="1">
      <c r="A47" s="219">
        <v>35</v>
      </c>
      <c r="B47" s="219" t="s">
        <v>503</v>
      </c>
      <c r="C47" s="219" t="s">
        <v>354</v>
      </c>
      <c r="D47" s="225">
        <v>14</v>
      </c>
      <c r="E47" s="225">
        <v>2</v>
      </c>
      <c r="F47" s="219"/>
      <c r="G47" s="225">
        <v>2</v>
      </c>
      <c r="H47" s="219">
        <v>110.9</v>
      </c>
      <c r="I47" s="219">
        <v>110.9</v>
      </c>
      <c r="J47" s="219"/>
      <c r="K47" s="225">
        <v>10</v>
      </c>
      <c r="L47" s="219"/>
      <c r="M47" s="225">
        <v>10</v>
      </c>
      <c r="N47" s="217" t="s">
        <v>115</v>
      </c>
      <c r="O47" s="219"/>
      <c r="P47" s="219"/>
      <c r="Q47" s="219"/>
    </row>
    <row r="48" spans="1:17" s="223" customFormat="1" ht="36.75" customHeight="1">
      <c r="A48" s="219">
        <v>36</v>
      </c>
      <c r="B48" s="219" t="s">
        <v>503</v>
      </c>
      <c r="C48" s="219" t="s">
        <v>14</v>
      </c>
      <c r="D48" s="219" t="s">
        <v>511</v>
      </c>
      <c r="E48" s="225">
        <v>1</v>
      </c>
      <c r="F48" s="225">
        <v>1</v>
      </c>
      <c r="G48" s="219"/>
      <c r="H48" s="225">
        <v>34.1</v>
      </c>
      <c r="I48" s="219">
        <v>34.1</v>
      </c>
      <c r="J48" s="219"/>
      <c r="K48" s="219">
        <v>0</v>
      </c>
      <c r="L48" s="219">
        <v>0</v>
      </c>
      <c r="M48" s="219"/>
      <c r="N48" s="217" t="s">
        <v>115</v>
      </c>
      <c r="O48" s="219"/>
      <c r="P48" s="219"/>
      <c r="Q48" s="219"/>
    </row>
    <row r="49" spans="1:17" s="223" customFormat="1" ht="51" customHeight="1">
      <c r="A49" s="219">
        <v>37</v>
      </c>
      <c r="B49" s="219" t="s">
        <v>503</v>
      </c>
      <c r="C49" s="219" t="s">
        <v>142</v>
      </c>
      <c r="D49" s="219">
        <v>2</v>
      </c>
      <c r="E49" s="219">
        <v>2</v>
      </c>
      <c r="F49" s="219">
        <v>1</v>
      </c>
      <c r="G49" s="219">
        <v>1</v>
      </c>
      <c r="H49" s="219">
        <v>87.9</v>
      </c>
      <c r="I49" s="219">
        <v>39.6</v>
      </c>
      <c r="J49" s="219">
        <v>48.3</v>
      </c>
      <c r="K49" s="219">
        <v>3</v>
      </c>
      <c r="L49" s="219"/>
      <c r="M49" s="219">
        <v>3</v>
      </c>
      <c r="N49" s="217" t="s">
        <v>115</v>
      </c>
      <c r="O49" s="219"/>
      <c r="P49" s="219"/>
      <c r="Q49" s="219"/>
    </row>
    <row r="50" spans="1:17" s="223" customFormat="1" ht="67.5" customHeight="1">
      <c r="A50" s="219">
        <v>38</v>
      </c>
      <c r="B50" s="219" t="s">
        <v>503</v>
      </c>
      <c r="C50" s="219" t="s">
        <v>341</v>
      </c>
      <c r="D50" s="219">
        <v>15</v>
      </c>
      <c r="E50" s="219">
        <v>2</v>
      </c>
      <c r="F50" s="219">
        <v>2</v>
      </c>
      <c r="G50" s="219"/>
      <c r="H50" s="219">
        <v>128.56</v>
      </c>
      <c r="I50" s="219">
        <v>128.56</v>
      </c>
      <c r="J50" s="219"/>
      <c r="K50" s="219">
        <v>5</v>
      </c>
      <c r="L50" s="219">
        <v>5</v>
      </c>
      <c r="M50" s="219"/>
      <c r="N50" s="217" t="s">
        <v>512</v>
      </c>
      <c r="O50" s="219"/>
      <c r="P50" s="219"/>
      <c r="Q50" s="219"/>
    </row>
    <row r="51" spans="1:17" s="223" customFormat="1" ht="72" customHeight="1">
      <c r="A51" s="219">
        <v>39</v>
      </c>
      <c r="B51" s="219" t="s">
        <v>503</v>
      </c>
      <c r="C51" s="219" t="s">
        <v>28</v>
      </c>
      <c r="D51" s="219">
        <v>9</v>
      </c>
      <c r="E51" s="219">
        <v>1</v>
      </c>
      <c r="F51" s="219"/>
      <c r="G51" s="219">
        <v>1</v>
      </c>
      <c r="H51" s="219">
        <v>50.4</v>
      </c>
      <c r="I51" s="219">
        <v>50.4</v>
      </c>
      <c r="J51" s="219"/>
      <c r="K51" s="219">
        <v>0</v>
      </c>
      <c r="L51" s="219">
        <v>0</v>
      </c>
      <c r="M51" s="219"/>
      <c r="N51" s="217" t="s">
        <v>510</v>
      </c>
      <c r="O51" s="219"/>
      <c r="P51" s="219"/>
      <c r="Q51" s="219"/>
    </row>
    <row r="52" spans="1:17" s="223" customFormat="1" ht="51">
      <c r="A52" s="219">
        <v>40</v>
      </c>
      <c r="B52" s="219" t="s">
        <v>503</v>
      </c>
      <c r="C52" s="219" t="s">
        <v>341</v>
      </c>
      <c r="D52" s="219">
        <v>7</v>
      </c>
      <c r="E52" s="219">
        <v>2</v>
      </c>
      <c r="F52" s="219">
        <v>1</v>
      </c>
      <c r="G52" s="219">
        <v>1</v>
      </c>
      <c r="H52" s="219">
        <v>93.3</v>
      </c>
      <c r="I52" s="219">
        <v>46.6</v>
      </c>
      <c r="J52" s="219">
        <v>46.7</v>
      </c>
      <c r="K52" s="219">
        <v>7</v>
      </c>
      <c r="L52" s="219">
        <v>4</v>
      </c>
      <c r="M52" s="219">
        <v>3</v>
      </c>
      <c r="N52" s="217" t="s">
        <v>513</v>
      </c>
      <c r="O52" s="219"/>
      <c r="P52" s="219"/>
      <c r="Q52" s="219"/>
    </row>
    <row r="53" spans="1:17" s="223" customFormat="1" ht="51">
      <c r="A53" s="219">
        <v>41</v>
      </c>
      <c r="B53" s="219" t="s">
        <v>503</v>
      </c>
      <c r="C53" s="219" t="s">
        <v>341</v>
      </c>
      <c r="D53" s="219">
        <v>5</v>
      </c>
      <c r="E53" s="219">
        <v>2</v>
      </c>
      <c r="F53" s="219">
        <v>2</v>
      </c>
      <c r="G53" s="219"/>
      <c r="H53" s="219">
        <v>91.8</v>
      </c>
      <c r="I53" s="219">
        <v>91.8</v>
      </c>
      <c r="J53" s="219"/>
      <c r="K53" s="219">
        <v>5</v>
      </c>
      <c r="L53" s="219">
        <v>5</v>
      </c>
      <c r="M53" s="219"/>
      <c r="N53" s="217" t="s">
        <v>514</v>
      </c>
      <c r="O53" s="219"/>
      <c r="P53" s="219"/>
      <c r="Q53" s="219"/>
    </row>
    <row r="54" spans="1:17" s="223" customFormat="1" ht="51">
      <c r="A54" s="219">
        <v>42</v>
      </c>
      <c r="B54" s="219" t="s">
        <v>503</v>
      </c>
      <c r="C54" s="219" t="s">
        <v>505</v>
      </c>
      <c r="D54" s="219">
        <v>13</v>
      </c>
      <c r="E54" s="219">
        <v>2</v>
      </c>
      <c r="F54" s="219">
        <v>2</v>
      </c>
      <c r="G54" s="219"/>
      <c r="H54" s="219">
        <v>97.08</v>
      </c>
      <c r="I54" s="219">
        <v>97.08</v>
      </c>
      <c r="J54" s="219"/>
      <c r="K54" s="219">
        <v>6</v>
      </c>
      <c r="L54" s="219">
        <v>6</v>
      </c>
      <c r="M54" s="219"/>
      <c r="N54" s="217" t="s">
        <v>515</v>
      </c>
      <c r="O54" s="219"/>
      <c r="P54" s="219"/>
      <c r="Q54" s="219"/>
    </row>
    <row r="55" spans="1:17" s="223" customFormat="1" ht="25.5" customHeight="1">
      <c r="A55" s="220"/>
      <c r="B55" s="220" t="s">
        <v>516</v>
      </c>
      <c r="C55" s="220"/>
      <c r="D55" s="220"/>
      <c r="E55" s="220">
        <f>SUM(E13:E54)</f>
        <v>71</v>
      </c>
      <c r="F55" s="220">
        <f aca="true" t="shared" si="0" ref="F55:M55">SUM(F13:F54)</f>
        <v>62</v>
      </c>
      <c r="G55" s="220">
        <f t="shared" si="0"/>
        <v>9</v>
      </c>
      <c r="H55" s="220">
        <f t="shared" si="0"/>
        <v>3267.4900000000007</v>
      </c>
      <c r="I55" s="220">
        <f t="shared" si="0"/>
        <v>3074.3900000000003</v>
      </c>
      <c r="J55" s="220">
        <f t="shared" si="0"/>
        <v>193.09999999999997</v>
      </c>
      <c r="K55" s="220">
        <f t="shared" si="0"/>
        <v>176</v>
      </c>
      <c r="L55" s="220">
        <f t="shared" si="0"/>
        <v>151</v>
      </c>
      <c r="M55" s="220">
        <f t="shared" si="0"/>
        <v>25</v>
      </c>
      <c r="N55" s="218"/>
      <c r="O55" s="220"/>
      <c r="P55" s="220"/>
      <c r="Q55" s="220"/>
    </row>
    <row r="56" spans="1:17" s="223" customFormat="1" ht="51">
      <c r="A56" s="225">
        <v>1</v>
      </c>
      <c r="B56" s="219" t="s">
        <v>517</v>
      </c>
      <c r="C56" s="219" t="s">
        <v>518</v>
      </c>
      <c r="D56" s="225">
        <v>8</v>
      </c>
      <c r="E56" s="225">
        <v>2</v>
      </c>
      <c r="F56" s="225">
        <v>1</v>
      </c>
      <c r="G56" s="219">
        <v>1</v>
      </c>
      <c r="H56" s="219">
        <v>148.32</v>
      </c>
      <c r="I56" s="219">
        <v>76.82</v>
      </c>
      <c r="J56" s="219">
        <v>71.5</v>
      </c>
      <c r="K56" s="219">
        <v>8</v>
      </c>
      <c r="L56" s="219">
        <v>5</v>
      </c>
      <c r="M56" s="219">
        <v>3</v>
      </c>
      <c r="N56" s="217" t="s">
        <v>519</v>
      </c>
      <c r="O56" s="219"/>
      <c r="P56" s="219"/>
      <c r="Q56" s="219"/>
    </row>
    <row r="57" spans="1:17" s="223" customFormat="1" ht="37.5" customHeight="1">
      <c r="A57" s="219">
        <v>2</v>
      </c>
      <c r="B57" s="219" t="s">
        <v>517</v>
      </c>
      <c r="C57" s="219" t="s">
        <v>520</v>
      </c>
      <c r="D57" s="225">
        <v>2</v>
      </c>
      <c r="E57" s="225">
        <v>1</v>
      </c>
      <c r="F57" s="225">
        <v>1</v>
      </c>
      <c r="G57" s="219"/>
      <c r="H57" s="219">
        <v>51.9</v>
      </c>
      <c r="I57" s="219">
        <v>51.9</v>
      </c>
      <c r="J57" s="219"/>
      <c r="K57" s="225">
        <v>1</v>
      </c>
      <c r="L57" s="225">
        <v>1</v>
      </c>
      <c r="M57" s="219"/>
      <c r="N57" s="217" t="s">
        <v>115</v>
      </c>
      <c r="O57" s="219"/>
      <c r="P57" s="219"/>
      <c r="Q57" s="219"/>
    </row>
    <row r="58" spans="1:17" s="223" customFormat="1" ht="36" customHeight="1">
      <c r="A58" s="219">
        <v>3</v>
      </c>
      <c r="B58" s="219" t="s">
        <v>517</v>
      </c>
      <c r="C58" s="219" t="s">
        <v>521</v>
      </c>
      <c r="D58" s="225">
        <v>11</v>
      </c>
      <c r="E58" s="225">
        <v>1</v>
      </c>
      <c r="F58" s="225">
        <v>1</v>
      </c>
      <c r="G58" s="219"/>
      <c r="H58" s="225">
        <v>46.15</v>
      </c>
      <c r="I58" s="225">
        <v>46.15</v>
      </c>
      <c r="J58" s="219"/>
      <c r="K58" s="225">
        <v>1</v>
      </c>
      <c r="L58" s="225">
        <v>1</v>
      </c>
      <c r="M58" s="219"/>
      <c r="N58" s="217" t="s">
        <v>115</v>
      </c>
      <c r="O58" s="219"/>
      <c r="P58" s="219"/>
      <c r="Q58" s="219"/>
    </row>
    <row r="59" spans="1:17" s="223" customFormat="1" ht="36" customHeight="1">
      <c r="A59" s="219">
        <v>4</v>
      </c>
      <c r="B59" s="219" t="s">
        <v>517</v>
      </c>
      <c r="C59" s="219" t="s">
        <v>521</v>
      </c>
      <c r="D59" s="225">
        <v>8</v>
      </c>
      <c r="E59" s="225">
        <v>1</v>
      </c>
      <c r="F59" s="225">
        <v>1</v>
      </c>
      <c r="G59" s="219"/>
      <c r="H59" s="225">
        <v>53.18</v>
      </c>
      <c r="I59" s="225">
        <v>53.18</v>
      </c>
      <c r="J59" s="219"/>
      <c r="K59" s="225">
        <v>2</v>
      </c>
      <c r="L59" s="225">
        <v>2</v>
      </c>
      <c r="M59" s="219"/>
      <c r="N59" s="217" t="s">
        <v>115</v>
      </c>
      <c r="O59" s="219"/>
      <c r="P59" s="219"/>
      <c r="Q59" s="219"/>
    </row>
    <row r="60" spans="1:17" s="223" customFormat="1" ht="36.75" customHeight="1">
      <c r="A60" s="219">
        <v>5</v>
      </c>
      <c r="B60" s="219" t="s">
        <v>517</v>
      </c>
      <c r="C60" s="219" t="s">
        <v>521</v>
      </c>
      <c r="D60" s="225">
        <v>6</v>
      </c>
      <c r="E60" s="225">
        <v>1</v>
      </c>
      <c r="F60" s="225">
        <v>1</v>
      </c>
      <c r="G60" s="219"/>
      <c r="H60" s="225">
        <v>52.65</v>
      </c>
      <c r="I60" s="225">
        <v>52.65</v>
      </c>
      <c r="J60" s="219"/>
      <c r="K60" s="225">
        <v>6</v>
      </c>
      <c r="L60" s="225">
        <v>6</v>
      </c>
      <c r="M60" s="219"/>
      <c r="N60" s="217" t="s">
        <v>115</v>
      </c>
      <c r="O60" s="219"/>
      <c r="P60" s="219"/>
      <c r="Q60" s="219"/>
    </row>
    <row r="61" spans="1:17" s="223" customFormat="1" ht="36.75" customHeight="1">
      <c r="A61" s="219">
        <v>6</v>
      </c>
      <c r="B61" s="219" t="s">
        <v>517</v>
      </c>
      <c r="C61" s="219" t="s">
        <v>521</v>
      </c>
      <c r="D61" s="225">
        <v>7</v>
      </c>
      <c r="E61" s="225">
        <v>1</v>
      </c>
      <c r="F61" s="225">
        <v>1</v>
      </c>
      <c r="G61" s="219"/>
      <c r="H61" s="225">
        <v>49.98</v>
      </c>
      <c r="I61" s="225">
        <v>49.98</v>
      </c>
      <c r="J61" s="219"/>
      <c r="K61" s="219">
        <v>3</v>
      </c>
      <c r="L61" s="219">
        <v>3</v>
      </c>
      <c r="M61" s="219"/>
      <c r="N61" s="217" t="s">
        <v>115</v>
      </c>
      <c r="O61" s="219"/>
      <c r="P61" s="219"/>
      <c r="Q61" s="219"/>
    </row>
    <row r="62" spans="1:17" s="223" customFormat="1" ht="36" customHeight="1">
      <c r="A62" s="219">
        <v>7</v>
      </c>
      <c r="B62" s="219" t="s">
        <v>517</v>
      </c>
      <c r="C62" s="219" t="s">
        <v>521</v>
      </c>
      <c r="D62" s="225">
        <v>4</v>
      </c>
      <c r="E62" s="225">
        <v>1</v>
      </c>
      <c r="F62" s="225">
        <v>1</v>
      </c>
      <c r="G62" s="219"/>
      <c r="H62" s="225">
        <v>52</v>
      </c>
      <c r="I62" s="225">
        <v>52</v>
      </c>
      <c r="J62" s="219"/>
      <c r="K62" s="225">
        <v>5</v>
      </c>
      <c r="L62" s="225">
        <v>5</v>
      </c>
      <c r="M62" s="219"/>
      <c r="N62" s="217" t="s">
        <v>115</v>
      </c>
      <c r="O62" s="219"/>
      <c r="P62" s="219"/>
      <c r="Q62" s="219"/>
    </row>
    <row r="63" spans="1:17" s="223" customFormat="1" ht="36.75" customHeight="1">
      <c r="A63" s="219">
        <v>8</v>
      </c>
      <c r="B63" s="219" t="s">
        <v>517</v>
      </c>
      <c r="C63" s="219" t="s">
        <v>520</v>
      </c>
      <c r="D63" s="225">
        <v>1</v>
      </c>
      <c r="E63" s="225">
        <v>1</v>
      </c>
      <c r="F63" s="225">
        <v>1</v>
      </c>
      <c r="G63" s="219"/>
      <c r="H63" s="225">
        <v>53.62</v>
      </c>
      <c r="I63" s="225">
        <v>53.62</v>
      </c>
      <c r="J63" s="219"/>
      <c r="K63" s="219">
        <v>6</v>
      </c>
      <c r="L63" s="219">
        <v>6</v>
      </c>
      <c r="M63" s="219"/>
      <c r="N63" s="217" t="s">
        <v>115</v>
      </c>
      <c r="O63" s="219"/>
      <c r="P63" s="219"/>
      <c r="Q63" s="219"/>
    </row>
    <row r="64" spans="1:17" s="223" customFormat="1" ht="37.5" customHeight="1">
      <c r="A64" s="219">
        <v>9</v>
      </c>
      <c r="B64" s="219" t="s">
        <v>517</v>
      </c>
      <c r="C64" s="219" t="s">
        <v>520</v>
      </c>
      <c r="D64" s="225">
        <v>3</v>
      </c>
      <c r="E64" s="225">
        <v>1</v>
      </c>
      <c r="F64" s="225">
        <v>1</v>
      </c>
      <c r="G64" s="219"/>
      <c r="H64" s="219">
        <v>51.9</v>
      </c>
      <c r="I64" s="219">
        <v>51.9</v>
      </c>
      <c r="J64" s="219"/>
      <c r="K64" s="225">
        <v>5</v>
      </c>
      <c r="L64" s="225">
        <v>5</v>
      </c>
      <c r="M64" s="219"/>
      <c r="N64" s="217" t="s">
        <v>115</v>
      </c>
      <c r="O64" s="219"/>
      <c r="P64" s="219"/>
      <c r="Q64" s="219"/>
    </row>
    <row r="65" spans="1:17" s="223" customFormat="1" ht="37.5" customHeight="1">
      <c r="A65" s="219">
        <v>10</v>
      </c>
      <c r="B65" s="219" t="s">
        <v>517</v>
      </c>
      <c r="C65" s="219" t="s">
        <v>518</v>
      </c>
      <c r="D65" s="225">
        <v>7</v>
      </c>
      <c r="E65" s="225">
        <v>3</v>
      </c>
      <c r="F65" s="225">
        <v>3</v>
      </c>
      <c r="G65" s="219"/>
      <c r="H65" s="219">
        <v>82.16</v>
      </c>
      <c r="I65" s="219">
        <v>82.16</v>
      </c>
      <c r="J65" s="219"/>
      <c r="K65" s="225">
        <v>4</v>
      </c>
      <c r="L65" s="225">
        <v>4</v>
      </c>
      <c r="M65" s="219"/>
      <c r="N65" s="217" t="s">
        <v>115</v>
      </c>
      <c r="O65" s="219"/>
      <c r="P65" s="219"/>
      <c r="Q65" s="219"/>
    </row>
    <row r="66" spans="1:17" s="223" customFormat="1" ht="37.5" customHeight="1">
      <c r="A66" s="219">
        <v>11</v>
      </c>
      <c r="B66" s="219" t="s">
        <v>517</v>
      </c>
      <c r="C66" s="219" t="s">
        <v>14</v>
      </c>
      <c r="D66" s="225">
        <v>6</v>
      </c>
      <c r="E66" s="225">
        <v>1</v>
      </c>
      <c r="F66" s="225">
        <v>1</v>
      </c>
      <c r="G66" s="219"/>
      <c r="H66" s="225">
        <v>52.43</v>
      </c>
      <c r="I66" s="225">
        <v>52.43</v>
      </c>
      <c r="J66" s="219"/>
      <c r="K66" s="225">
        <v>3</v>
      </c>
      <c r="L66" s="225">
        <v>3</v>
      </c>
      <c r="M66" s="219"/>
      <c r="N66" s="217" t="s">
        <v>115</v>
      </c>
      <c r="O66" s="219"/>
      <c r="P66" s="219"/>
      <c r="Q66" s="219"/>
    </row>
    <row r="67" spans="1:17" s="223" customFormat="1" ht="37.5" customHeight="1">
      <c r="A67" s="219">
        <v>12</v>
      </c>
      <c r="B67" s="219" t="s">
        <v>517</v>
      </c>
      <c r="C67" s="219" t="s">
        <v>518</v>
      </c>
      <c r="D67" s="225">
        <v>9</v>
      </c>
      <c r="E67" s="225">
        <v>4</v>
      </c>
      <c r="F67" s="225">
        <v>4</v>
      </c>
      <c r="G67" s="219"/>
      <c r="H67" s="225">
        <v>110.12</v>
      </c>
      <c r="I67" s="225">
        <v>110.12</v>
      </c>
      <c r="J67" s="219"/>
      <c r="K67" s="225">
        <v>10</v>
      </c>
      <c r="L67" s="225">
        <v>10</v>
      </c>
      <c r="M67" s="219"/>
      <c r="N67" s="217" t="s">
        <v>115</v>
      </c>
      <c r="O67" s="219"/>
      <c r="P67" s="219"/>
      <c r="Q67" s="219"/>
    </row>
    <row r="68" spans="1:17" s="223" customFormat="1" ht="36" customHeight="1">
      <c r="A68" s="219">
        <v>13</v>
      </c>
      <c r="B68" s="219" t="s">
        <v>517</v>
      </c>
      <c r="C68" s="219" t="s">
        <v>114</v>
      </c>
      <c r="D68" s="225">
        <v>12</v>
      </c>
      <c r="E68" s="225">
        <v>1</v>
      </c>
      <c r="F68" s="225">
        <v>1</v>
      </c>
      <c r="G68" s="219"/>
      <c r="H68" s="225">
        <v>71</v>
      </c>
      <c r="I68" s="225">
        <v>71</v>
      </c>
      <c r="J68" s="219"/>
      <c r="K68" s="219">
        <v>4</v>
      </c>
      <c r="L68" s="219">
        <v>4</v>
      </c>
      <c r="M68" s="219"/>
      <c r="N68" s="217" t="s">
        <v>115</v>
      </c>
      <c r="O68" s="219"/>
      <c r="P68" s="219"/>
      <c r="Q68" s="219"/>
    </row>
    <row r="69" spans="1:17" s="223" customFormat="1" ht="37.5" customHeight="1">
      <c r="A69" s="219">
        <v>14</v>
      </c>
      <c r="B69" s="219" t="s">
        <v>517</v>
      </c>
      <c r="C69" s="219" t="s">
        <v>521</v>
      </c>
      <c r="D69" s="225">
        <v>2</v>
      </c>
      <c r="E69" s="225">
        <v>1</v>
      </c>
      <c r="F69" s="225">
        <v>1</v>
      </c>
      <c r="G69" s="219"/>
      <c r="H69" s="225">
        <v>53.18</v>
      </c>
      <c r="I69" s="225">
        <v>53.18</v>
      </c>
      <c r="J69" s="219"/>
      <c r="K69" s="225">
        <v>1</v>
      </c>
      <c r="L69" s="225">
        <v>1</v>
      </c>
      <c r="M69" s="219"/>
      <c r="N69" s="217" t="s">
        <v>115</v>
      </c>
      <c r="O69" s="219"/>
      <c r="P69" s="219"/>
      <c r="Q69" s="219"/>
    </row>
    <row r="70" spans="1:17" s="223" customFormat="1" ht="36.75" customHeight="1">
      <c r="A70" s="219">
        <v>15</v>
      </c>
      <c r="B70" s="219" t="s">
        <v>517</v>
      </c>
      <c r="C70" s="219" t="s">
        <v>114</v>
      </c>
      <c r="D70" s="225">
        <v>3</v>
      </c>
      <c r="E70" s="225">
        <v>3</v>
      </c>
      <c r="F70" s="225">
        <v>3</v>
      </c>
      <c r="G70" s="219"/>
      <c r="H70" s="225">
        <v>82</v>
      </c>
      <c r="I70" s="225">
        <v>82</v>
      </c>
      <c r="J70" s="219"/>
      <c r="K70" s="219">
        <v>5</v>
      </c>
      <c r="L70" s="219">
        <v>5</v>
      </c>
      <c r="M70" s="219"/>
      <c r="N70" s="217" t="s">
        <v>115</v>
      </c>
      <c r="O70" s="219"/>
      <c r="P70" s="219"/>
      <c r="Q70" s="219"/>
    </row>
    <row r="71" spans="1:17" s="223" customFormat="1" ht="36.75" customHeight="1">
      <c r="A71" s="219">
        <v>16</v>
      </c>
      <c r="B71" s="219" t="s">
        <v>517</v>
      </c>
      <c r="C71" s="219" t="s">
        <v>114</v>
      </c>
      <c r="D71" s="225">
        <v>14</v>
      </c>
      <c r="E71" s="225">
        <v>2</v>
      </c>
      <c r="F71" s="225">
        <v>2</v>
      </c>
      <c r="G71" s="219"/>
      <c r="H71" s="225">
        <v>82.9</v>
      </c>
      <c r="I71" s="225">
        <v>82.9</v>
      </c>
      <c r="J71" s="219"/>
      <c r="K71" s="219">
        <v>8</v>
      </c>
      <c r="L71" s="219">
        <v>8</v>
      </c>
      <c r="M71" s="219"/>
      <c r="N71" s="217" t="s">
        <v>115</v>
      </c>
      <c r="O71" s="219"/>
      <c r="P71" s="219"/>
      <c r="Q71" s="219"/>
    </row>
    <row r="72" spans="1:17" s="223" customFormat="1" ht="37.5" customHeight="1">
      <c r="A72" s="219">
        <v>17</v>
      </c>
      <c r="B72" s="219" t="s">
        <v>517</v>
      </c>
      <c r="C72" s="219" t="s">
        <v>272</v>
      </c>
      <c r="D72" s="225">
        <v>9</v>
      </c>
      <c r="E72" s="225">
        <v>2</v>
      </c>
      <c r="F72" s="225">
        <v>2</v>
      </c>
      <c r="G72" s="219"/>
      <c r="H72" s="225">
        <v>95.7</v>
      </c>
      <c r="I72" s="225">
        <v>95.7</v>
      </c>
      <c r="J72" s="219"/>
      <c r="K72" s="219">
        <v>3</v>
      </c>
      <c r="L72" s="219">
        <v>3</v>
      </c>
      <c r="M72" s="219"/>
      <c r="N72" s="217" t="s">
        <v>115</v>
      </c>
      <c r="O72" s="219"/>
      <c r="P72" s="219"/>
      <c r="Q72" s="219"/>
    </row>
    <row r="73" spans="1:17" s="223" customFormat="1" ht="36.75" customHeight="1">
      <c r="A73" s="219">
        <v>18</v>
      </c>
      <c r="B73" s="219" t="s">
        <v>517</v>
      </c>
      <c r="C73" s="219" t="s">
        <v>272</v>
      </c>
      <c r="D73" s="225">
        <v>11</v>
      </c>
      <c r="E73" s="225">
        <v>2</v>
      </c>
      <c r="F73" s="225">
        <v>2</v>
      </c>
      <c r="G73" s="219"/>
      <c r="H73" s="225">
        <v>109.76</v>
      </c>
      <c r="I73" s="225">
        <v>109.76</v>
      </c>
      <c r="J73" s="219"/>
      <c r="K73" s="225">
        <v>3</v>
      </c>
      <c r="L73" s="225">
        <v>3</v>
      </c>
      <c r="M73" s="219"/>
      <c r="N73" s="217" t="s">
        <v>115</v>
      </c>
      <c r="O73" s="219"/>
      <c r="P73" s="219"/>
      <c r="Q73" s="219"/>
    </row>
    <row r="74" spans="1:17" s="223" customFormat="1" ht="36" customHeight="1">
      <c r="A74" s="219">
        <v>19</v>
      </c>
      <c r="B74" s="219" t="s">
        <v>517</v>
      </c>
      <c r="C74" s="219" t="s">
        <v>272</v>
      </c>
      <c r="D74" s="225">
        <v>10</v>
      </c>
      <c r="E74" s="225">
        <v>2</v>
      </c>
      <c r="F74" s="225">
        <v>2</v>
      </c>
      <c r="G74" s="219"/>
      <c r="H74" s="225">
        <v>76.2</v>
      </c>
      <c r="I74" s="225">
        <v>76.2</v>
      </c>
      <c r="J74" s="219"/>
      <c r="K74" s="219">
        <v>11</v>
      </c>
      <c r="L74" s="219">
        <v>11</v>
      </c>
      <c r="M74" s="219"/>
      <c r="N74" s="217" t="s">
        <v>115</v>
      </c>
      <c r="O74" s="219"/>
      <c r="P74" s="219"/>
      <c r="Q74" s="219"/>
    </row>
    <row r="75" spans="1:17" s="223" customFormat="1" ht="36" customHeight="1">
      <c r="A75" s="219">
        <v>20</v>
      </c>
      <c r="B75" s="219" t="s">
        <v>517</v>
      </c>
      <c r="C75" s="219" t="s">
        <v>272</v>
      </c>
      <c r="D75" s="225">
        <v>12</v>
      </c>
      <c r="E75" s="225">
        <v>2</v>
      </c>
      <c r="F75" s="225">
        <v>2</v>
      </c>
      <c r="G75" s="219"/>
      <c r="H75" s="219">
        <v>76.54</v>
      </c>
      <c r="I75" s="219">
        <v>76.54</v>
      </c>
      <c r="J75" s="219"/>
      <c r="K75" s="225">
        <v>5</v>
      </c>
      <c r="L75" s="225">
        <v>5</v>
      </c>
      <c r="M75" s="219"/>
      <c r="N75" s="217" t="s">
        <v>115</v>
      </c>
      <c r="O75" s="219"/>
      <c r="P75" s="219"/>
      <c r="Q75" s="219"/>
    </row>
    <row r="76" spans="1:17" s="223" customFormat="1" ht="36" customHeight="1">
      <c r="A76" s="219">
        <v>21</v>
      </c>
      <c r="B76" s="219" t="s">
        <v>517</v>
      </c>
      <c r="C76" s="219" t="s">
        <v>272</v>
      </c>
      <c r="D76" s="225">
        <v>2</v>
      </c>
      <c r="E76" s="225">
        <v>2</v>
      </c>
      <c r="F76" s="225">
        <v>2</v>
      </c>
      <c r="G76" s="219"/>
      <c r="H76" s="219">
        <v>74.56</v>
      </c>
      <c r="I76" s="219">
        <v>74.56</v>
      </c>
      <c r="J76" s="219"/>
      <c r="K76" s="225">
        <v>1</v>
      </c>
      <c r="L76" s="225">
        <v>1</v>
      </c>
      <c r="M76" s="219"/>
      <c r="N76" s="217" t="s">
        <v>115</v>
      </c>
      <c r="O76" s="219"/>
      <c r="P76" s="219"/>
      <c r="Q76" s="219"/>
    </row>
    <row r="77" spans="1:17" s="223" customFormat="1" ht="36" customHeight="1">
      <c r="A77" s="219">
        <v>22</v>
      </c>
      <c r="B77" s="219" t="s">
        <v>517</v>
      </c>
      <c r="C77" s="219" t="s">
        <v>272</v>
      </c>
      <c r="D77" s="225">
        <v>1</v>
      </c>
      <c r="E77" s="225">
        <v>2</v>
      </c>
      <c r="F77" s="225">
        <v>2</v>
      </c>
      <c r="G77" s="219"/>
      <c r="H77" s="219">
        <v>92.65</v>
      </c>
      <c r="I77" s="219">
        <v>92.65</v>
      </c>
      <c r="J77" s="219"/>
      <c r="K77" s="219">
        <v>6</v>
      </c>
      <c r="L77" s="219">
        <v>6</v>
      </c>
      <c r="M77" s="219"/>
      <c r="N77" s="217" t="s">
        <v>115</v>
      </c>
      <c r="O77" s="219"/>
      <c r="P77" s="219"/>
      <c r="Q77" s="219"/>
    </row>
    <row r="78" spans="1:17" s="223" customFormat="1" ht="36" customHeight="1">
      <c r="A78" s="219">
        <v>23</v>
      </c>
      <c r="B78" s="219" t="s">
        <v>517</v>
      </c>
      <c r="C78" s="219" t="s">
        <v>522</v>
      </c>
      <c r="D78" s="225">
        <v>11</v>
      </c>
      <c r="E78" s="225">
        <v>2</v>
      </c>
      <c r="F78" s="225">
        <v>2</v>
      </c>
      <c r="G78" s="219"/>
      <c r="H78" s="219">
        <v>109.51</v>
      </c>
      <c r="I78" s="219">
        <v>109.51</v>
      </c>
      <c r="J78" s="219"/>
      <c r="K78" s="225">
        <v>2</v>
      </c>
      <c r="L78" s="225">
        <v>2</v>
      </c>
      <c r="M78" s="219"/>
      <c r="N78" s="217" t="s">
        <v>115</v>
      </c>
      <c r="O78" s="219"/>
      <c r="P78" s="219"/>
      <c r="Q78" s="219"/>
    </row>
    <row r="79" spans="1:17" s="223" customFormat="1" ht="36" customHeight="1">
      <c r="A79" s="219">
        <v>24</v>
      </c>
      <c r="B79" s="219" t="s">
        <v>517</v>
      </c>
      <c r="C79" s="219" t="s">
        <v>522</v>
      </c>
      <c r="D79" s="225">
        <v>14</v>
      </c>
      <c r="E79" s="225">
        <v>2</v>
      </c>
      <c r="F79" s="225">
        <v>2</v>
      </c>
      <c r="G79" s="219"/>
      <c r="H79" s="219">
        <v>107.38</v>
      </c>
      <c r="I79" s="219">
        <v>107.38</v>
      </c>
      <c r="J79" s="219"/>
      <c r="K79" s="219">
        <v>7</v>
      </c>
      <c r="L79" s="219">
        <v>7</v>
      </c>
      <c r="M79" s="219"/>
      <c r="N79" s="217" t="s">
        <v>115</v>
      </c>
      <c r="O79" s="219"/>
      <c r="P79" s="219"/>
      <c r="Q79" s="219"/>
    </row>
    <row r="80" spans="1:17" s="223" customFormat="1" ht="35.25" customHeight="1">
      <c r="A80" s="219">
        <v>25</v>
      </c>
      <c r="B80" s="219" t="s">
        <v>517</v>
      </c>
      <c r="C80" s="219" t="s">
        <v>522</v>
      </c>
      <c r="D80" s="225">
        <v>3</v>
      </c>
      <c r="E80" s="225">
        <v>1</v>
      </c>
      <c r="F80" s="225">
        <v>1</v>
      </c>
      <c r="G80" s="219"/>
      <c r="H80" s="225">
        <v>42.65</v>
      </c>
      <c r="I80" s="225">
        <v>42.65</v>
      </c>
      <c r="J80" s="219"/>
      <c r="K80" s="225">
        <v>4</v>
      </c>
      <c r="L80" s="225">
        <v>4</v>
      </c>
      <c r="M80" s="219"/>
      <c r="N80" s="217" t="s">
        <v>115</v>
      </c>
      <c r="O80" s="219"/>
      <c r="P80" s="219"/>
      <c r="Q80" s="219"/>
    </row>
    <row r="81" spans="1:17" s="223" customFormat="1" ht="36" customHeight="1">
      <c r="A81" s="219">
        <v>26</v>
      </c>
      <c r="B81" s="219" t="s">
        <v>517</v>
      </c>
      <c r="C81" s="219" t="s">
        <v>522</v>
      </c>
      <c r="D81" s="225">
        <v>1</v>
      </c>
      <c r="E81" s="225">
        <v>3</v>
      </c>
      <c r="F81" s="225">
        <v>3</v>
      </c>
      <c r="G81" s="219"/>
      <c r="H81" s="225">
        <v>115.66</v>
      </c>
      <c r="I81" s="225">
        <v>115.66</v>
      </c>
      <c r="J81" s="219"/>
      <c r="K81" s="225">
        <v>3</v>
      </c>
      <c r="L81" s="225">
        <v>3</v>
      </c>
      <c r="M81" s="219"/>
      <c r="N81" s="217" t="s">
        <v>115</v>
      </c>
      <c r="O81" s="219"/>
      <c r="P81" s="219"/>
      <c r="Q81" s="219"/>
    </row>
    <row r="82" spans="1:17" s="223" customFormat="1" ht="37.5" customHeight="1">
      <c r="A82" s="219">
        <v>27</v>
      </c>
      <c r="B82" s="219" t="s">
        <v>517</v>
      </c>
      <c r="C82" s="219" t="s">
        <v>518</v>
      </c>
      <c r="D82" s="225">
        <v>15</v>
      </c>
      <c r="E82" s="225">
        <v>2</v>
      </c>
      <c r="F82" s="225">
        <v>2</v>
      </c>
      <c r="G82" s="219"/>
      <c r="H82" s="219">
        <v>110.08</v>
      </c>
      <c r="I82" s="219">
        <v>110.08</v>
      </c>
      <c r="J82" s="219"/>
      <c r="K82" s="225">
        <v>4</v>
      </c>
      <c r="L82" s="225">
        <v>4</v>
      </c>
      <c r="M82" s="219"/>
      <c r="N82" s="217" t="s">
        <v>115</v>
      </c>
      <c r="O82" s="219"/>
      <c r="P82" s="219"/>
      <c r="Q82" s="219"/>
    </row>
    <row r="83" spans="1:17" s="223" customFormat="1" ht="36.75" customHeight="1">
      <c r="A83" s="219">
        <v>28</v>
      </c>
      <c r="B83" s="219" t="s">
        <v>517</v>
      </c>
      <c r="C83" s="219" t="s">
        <v>114</v>
      </c>
      <c r="D83" s="225">
        <v>1</v>
      </c>
      <c r="E83" s="225">
        <v>2</v>
      </c>
      <c r="F83" s="225">
        <v>2</v>
      </c>
      <c r="G83" s="219"/>
      <c r="H83" s="225">
        <v>113.34</v>
      </c>
      <c r="I83" s="225">
        <v>113.34</v>
      </c>
      <c r="J83" s="219"/>
      <c r="K83" s="225">
        <v>3</v>
      </c>
      <c r="L83" s="225">
        <v>3</v>
      </c>
      <c r="M83" s="219"/>
      <c r="N83" s="217" t="s">
        <v>115</v>
      </c>
      <c r="O83" s="219"/>
      <c r="P83" s="219"/>
      <c r="Q83" s="219"/>
    </row>
    <row r="84" spans="1:17" s="223" customFormat="1" ht="36.75" customHeight="1">
      <c r="A84" s="219">
        <v>29</v>
      </c>
      <c r="B84" s="219" t="s">
        <v>517</v>
      </c>
      <c r="C84" s="219" t="s">
        <v>520</v>
      </c>
      <c r="D84" s="225">
        <v>4</v>
      </c>
      <c r="E84" s="225">
        <v>1</v>
      </c>
      <c r="F84" s="225">
        <v>1</v>
      </c>
      <c r="G84" s="219"/>
      <c r="H84" s="225">
        <v>51.87</v>
      </c>
      <c r="I84" s="225">
        <v>51.87</v>
      </c>
      <c r="J84" s="219"/>
      <c r="K84" s="225">
        <v>1</v>
      </c>
      <c r="L84" s="225">
        <v>1</v>
      </c>
      <c r="M84" s="219"/>
      <c r="N84" s="217" t="s">
        <v>115</v>
      </c>
      <c r="O84" s="219"/>
      <c r="P84" s="219"/>
      <c r="Q84" s="219"/>
    </row>
    <row r="85" spans="1:17" s="223" customFormat="1" ht="38.25" customHeight="1">
      <c r="A85" s="219">
        <v>30</v>
      </c>
      <c r="B85" s="219" t="s">
        <v>517</v>
      </c>
      <c r="C85" s="219" t="s">
        <v>272</v>
      </c>
      <c r="D85" s="225">
        <v>5</v>
      </c>
      <c r="E85" s="225">
        <v>2</v>
      </c>
      <c r="F85" s="225">
        <v>2</v>
      </c>
      <c r="G85" s="219"/>
      <c r="H85" s="219">
        <v>76.36</v>
      </c>
      <c r="I85" s="219">
        <v>76.36</v>
      </c>
      <c r="J85" s="219"/>
      <c r="K85" s="225">
        <v>8</v>
      </c>
      <c r="L85" s="225">
        <v>8</v>
      </c>
      <c r="M85" s="219"/>
      <c r="N85" s="217" t="s">
        <v>115</v>
      </c>
      <c r="O85" s="219"/>
      <c r="P85" s="219"/>
      <c r="Q85" s="219"/>
    </row>
    <row r="86" spans="1:17" s="223" customFormat="1" ht="38.25" customHeight="1">
      <c r="A86" s="219">
        <v>31</v>
      </c>
      <c r="B86" s="219" t="s">
        <v>517</v>
      </c>
      <c r="C86" s="219" t="s">
        <v>114</v>
      </c>
      <c r="D86" s="225">
        <v>7</v>
      </c>
      <c r="E86" s="225">
        <v>2</v>
      </c>
      <c r="F86" s="225">
        <v>1</v>
      </c>
      <c r="G86" s="225">
        <v>1</v>
      </c>
      <c r="H86" s="225">
        <v>83.25</v>
      </c>
      <c r="I86" s="225">
        <v>41.55</v>
      </c>
      <c r="J86" s="225">
        <v>41.7</v>
      </c>
      <c r="K86" s="225">
        <v>4</v>
      </c>
      <c r="L86" s="225">
        <v>3</v>
      </c>
      <c r="M86" s="225">
        <v>1</v>
      </c>
      <c r="N86" s="217" t="s">
        <v>115</v>
      </c>
      <c r="O86" s="219"/>
      <c r="P86" s="219"/>
      <c r="Q86" s="219"/>
    </row>
    <row r="87" spans="1:17" s="223" customFormat="1" ht="36" customHeight="1">
      <c r="A87" s="220">
        <v>32</v>
      </c>
      <c r="B87" s="219" t="s">
        <v>517</v>
      </c>
      <c r="C87" s="219" t="s">
        <v>518</v>
      </c>
      <c r="D87" s="225">
        <v>14</v>
      </c>
      <c r="E87" s="225">
        <v>2</v>
      </c>
      <c r="F87" s="225">
        <v>2</v>
      </c>
      <c r="G87" s="219"/>
      <c r="H87" s="219">
        <v>107.73</v>
      </c>
      <c r="I87" s="219">
        <v>107.73</v>
      </c>
      <c r="J87" s="219"/>
      <c r="K87" s="219">
        <v>6</v>
      </c>
      <c r="L87" s="219">
        <v>6</v>
      </c>
      <c r="M87" s="219"/>
      <c r="N87" s="217" t="s">
        <v>115</v>
      </c>
      <c r="O87" s="219"/>
      <c r="P87" s="219"/>
      <c r="Q87" s="219"/>
    </row>
    <row r="88" spans="1:17" s="223" customFormat="1" ht="36.75" customHeight="1">
      <c r="A88" s="219">
        <v>33</v>
      </c>
      <c r="B88" s="219" t="s">
        <v>517</v>
      </c>
      <c r="C88" s="219" t="s">
        <v>522</v>
      </c>
      <c r="D88" s="225">
        <v>9</v>
      </c>
      <c r="E88" s="225">
        <v>2</v>
      </c>
      <c r="F88" s="225">
        <v>2</v>
      </c>
      <c r="G88" s="219"/>
      <c r="H88" s="219">
        <v>75.08</v>
      </c>
      <c r="I88" s="219">
        <v>75.08</v>
      </c>
      <c r="J88" s="219"/>
      <c r="K88" s="225">
        <v>7</v>
      </c>
      <c r="L88" s="225">
        <v>7</v>
      </c>
      <c r="M88" s="219"/>
      <c r="N88" s="217" t="s">
        <v>115</v>
      </c>
      <c r="O88" s="219"/>
      <c r="P88" s="219"/>
      <c r="Q88" s="219"/>
    </row>
    <row r="89" spans="1:17" s="223" customFormat="1" ht="37.5" customHeight="1">
      <c r="A89" s="219">
        <v>34</v>
      </c>
      <c r="B89" s="219" t="s">
        <v>517</v>
      </c>
      <c r="C89" s="219" t="s">
        <v>522</v>
      </c>
      <c r="D89" s="225">
        <v>8</v>
      </c>
      <c r="E89" s="225">
        <v>3</v>
      </c>
      <c r="F89" s="225">
        <v>3</v>
      </c>
      <c r="G89" s="219"/>
      <c r="H89" s="225">
        <v>100.7</v>
      </c>
      <c r="I89" s="225">
        <v>100.7</v>
      </c>
      <c r="J89" s="219"/>
      <c r="K89" s="225">
        <v>9</v>
      </c>
      <c r="L89" s="225">
        <v>9</v>
      </c>
      <c r="M89" s="219"/>
      <c r="N89" s="217" t="s">
        <v>115</v>
      </c>
      <c r="O89" s="219"/>
      <c r="P89" s="219"/>
      <c r="Q89" s="219"/>
    </row>
    <row r="90" spans="1:17" s="223" customFormat="1" ht="36" customHeight="1">
      <c r="A90" s="219">
        <v>35</v>
      </c>
      <c r="B90" s="219" t="s">
        <v>517</v>
      </c>
      <c r="C90" s="219" t="s">
        <v>272</v>
      </c>
      <c r="D90" s="225">
        <v>3</v>
      </c>
      <c r="E90" s="225">
        <v>2</v>
      </c>
      <c r="F90" s="225">
        <v>2</v>
      </c>
      <c r="G90" s="219"/>
      <c r="H90" s="225">
        <v>77.5</v>
      </c>
      <c r="I90" s="225">
        <v>77.5</v>
      </c>
      <c r="J90" s="219"/>
      <c r="K90" s="225">
        <v>7</v>
      </c>
      <c r="L90" s="225">
        <v>7</v>
      </c>
      <c r="M90" s="219"/>
      <c r="N90" s="217" t="s">
        <v>115</v>
      </c>
      <c r="O90" s="219"/>
      <c r="P90" s="219"/>
      <c r="Q90" s="219"/>
    </row>
    <row r="91" spans="1:17" s="223" customFormat="1" ht="37.5" customHeight="1">
      <c r="A91" s="219">
        <v>36</v>
      </c>
      <c r="B91" s="219" t="s">
        <v>517</v>
      </c>
      <c r="C91" s="219" t="s">
        <v>114</v>
      </c>
      <c r="D91" s="225">
        <v>6</v>
      </c>
      <c r="E91" s="225">
        <v>2</v>
      </c>
      <c r="F91" s="225">
        <v>2</v>
      </c>
      <c r="G91" s="219"/>
      <c r="H91" s="219">
        <v>96.49</v>
      </c>
      <c r="I91" s="219">
        <v>96.49</v>
      </c>
      <c r="J91" s="219"/>
      <c r="K91" s="225">
        <v>5</v>
      </c>
      <c r="L91" s="225">
        <v>5</v>
      </c>
      <c r="M91" s="219"/>
      <c r="N91" s="217" t="s">
        <v>115</v>
      </c>
      <c r="O91" s="219"/>
      <c r="P91" s="219"/>
      <c r="Q91" s="219"/>
    </row>
    <row r="92" spans="1:17" s="223" customFormat="1" ht="37.5" customHeight="1">
      <c r="A92" s="219">
        <v>37</v>
      </c>
      <c r="B92" s="219" t="s">
        <v>517</v>
      </c>
      <c r="C92" s="219" t="s">
        <v>522</v>
      </c>
      <c r="D92" s="225">
        <v>10</v>
      </c>
      <c r="E92" s="225">
        <v>2</v>
      </c>
      <c r="F92" s="225">
        <v>2</v>
      </c>
      <c r="G92" s="219"/>
      <c r="H92" s="225">
        <v>110.5</v>
      </c>
      <c r="I92" s="225">
        <v>110.5</v>
      </c>
      <c r="J92" s="219"/>
      <c r="K92" s="225">
        <v>7</v>
      </c>
      <c r="L92" s="225">
        <v>7</v>
      </c>
      <c r="M92" s="219"/>
      <c r="N92" s="217" t="s">
        <v>115</v>
      </c>
      <c r="O92" s="219"/>
      <c r="P92" s="219"/>
      <c r="Q92" s="219"/>
    </row>
    <row r="93" spans="1:17" s="223" customFormat="1" ht="36.75" customHeight="1">
      <c r="A93" s="219">
        <v>38</v>
      </c>
      <c r="B93" s="219" t="s">
        <v>517</v>
      </c>
      <c r="C93" s="219" t="s">
        <v>114</v>
      </c>
      <c r="D93" s="225">
        <v>19</v>
      </c>
      <c r="E93" s="225">
        <v>2</v>
      </c>
      <c r="F93" s="225">
        <v>1</v>
      </c>
      <c r="G93" s="225">
        <v>1</v>
      </c>
      <c r="H93" s="225">
        <v>109.89</v>
      </c>
      <c r="I93" s="225">
        <v>56</v>
      </c>
      <c r="J93" s="225">
        <v>53.89</v>
      </c>
      <c r="K93" s="225">
        <v>8</v>
      </c>
      <c r="L93" s="225">
        <v>3</v>
      </c>
      <c r="M93" s="225">
        <v>5</v>
      </c>
      <c r="N93" s="217" t="s">
        <v>115</v>
      </c>
      <c r="O93" s="219"/>
      <c r="P93" s="219"/>
      <c r="Q93" s="219"/>
    </row>
    <row r="94" spans="1:17" s="223" customFormat="1" ht="36" customHeight="1">
      <c r="A94" s="219">
        <v>39</v>
      </c>
      <c r="B94" s="219" t="s">
        <v>517</v>
      </c>
      <c r="C94" s="219" t="s">
        <v>522</v>
      </c>
      <c r="D94" s="225">
        <v>15</v>
      </c>
      <c r="E94" s="225">
        <v>2</v>
      </c>
      <c r="F94" s="225">
        <v>2</v>
      </c>
      <c r="G94" s="219"/>
      <c r="H94" s="219">
        <v>94.78</v>
      </c>
      <c r="I94" s="219">
        <v>94.78</v>
      </c>
      <c r="J94" s="219"/>
      <c r="K94" s="219">
        <v>3</v>
      </c>
      <c r="L94" s="219">
        <v>3</v>
      </c>
      <c r="M94" s="219"/>
      <c r="N94" s="217" t="s">
        <v>115</v>
      </c>
      <c r="O94" s="219"/>
      <c r="P94" s="219"/>
      <c r="Q94" s="219"/>
    </row>
    <row r="95" spans="1:17" s="223" customFormat="1" ht="37.5" customHeight="1">
      <c r="A95" s="219">
        <v>40</v>
      </c>
      <c r="B95" s="219" t="s">
        <v>517</v>
      </c>
      <c r="C95" s="219" t="s">
        <v>522</v>
      </c>
      <c r="D95" s="225">
        <v>12</v>
      </c>
      <c r="E95" s="225">
        <v>1</v>
      </c>
      <c r="F95" s="225">
        <v>1</v>
      </c>
      <c r="G95" s="219"/>
      <c r="H95" s="219">
        <v>115.5</v>
      </c>
      <c r="I95" s="225">
        <v>115.5</v>
      </c>
      <c r="J95" s="219"/>
      <c r="K95" s="225">
        <v>7</v>
      </c>
      <c r="L95" s="225">
        <v>7</v>
      </c>
      <c r="M95" s="219"/>
      <c r="N95" s="217" t="s">
        <v>115</v>
      </c>
      <c r="O95" s="219"/>
      <c r="P95" s="219"/>
      <c r="Q95" s="219"/>
    </row>
    <row r="96" spans="1:17" s="223" customFormat="1" ht="51">
      <c r="A96" s="219">
        <v>41</v>
      </c>
      <c r="B96" s="219" t="s">
        <v>517</v>
      </c>
      <c r="C96" s="219" t="s">
        <v>523</v>
      </c>
      <c r="D96" s="219">
        <v>10</v>
      </c>
      <c r="E96" s="219">
        <v>1</v>
      </c>
      <c r="F96" s="219">
        <v>1</v>
      </c>
      <c r="G96" s="219"/>
      <c r="H96" s="219">
        <v>52.83</v>
      </c>
      <c r="I96" s="219">
        <v>52.83</v>
      </c>
      <c r="J96" s="219"/>
      <c r="K96" s="219">
        <v>7</v>
      </c>
      <c r="L96" s="219">
        <v>7</v>
      </c>
      <c r="M96" s="219"/>
      <c r="N96" s="217" t="s">
        <v>524</v>
      </c>
      <c r="O96" s="219"/>
      <c r="P96" s="219"/>
      <c r="Q96" s="219"/>
    </row>
    <row r="97" spans="1:17" s="223" customFormat="1" ht="37.5" customHeight="1">
      <c r="A97" s="219">
        <v>42</v>
      </c>
      <c r="B97" s="219" t="s">
        <v>517</v>
      </c>
      <c r="C97" s="219" t="s">
        <v>272</v>
      </c>
      <c r="D97" s="225">
        <v>18</v>
      </c>
      <c r="E97" s="225">
        <v>1</v>
      </c>
      <c r="F97" s="225">
        <v>1</v>
      </c>
      <c r="G97" s="219"/>
      <c r="H97" s="219">
        <v>52.45</v>
      </c>
      <c r="I97" s="219">
        <v>52.45</v>
      </c>
      <c r="J97" s="219"/>
      <c r="K97" s="225">
        <v>0</v>
      </c>
      <c r="L97" s="225">
        <v>0</v>
      </c>
      <c r="M97" s="219"/>
      <c r="N97" s="217" t="s">
        <v>115</v>
      </c>
      <c r="O97" s="219"/>
      <c r="P97" s="219"/>
      <c r="Q97" s="219"/>
    </row>
    <row r="98" spans="1:17" s="223" customFormat="1" ht="38.25" customHeight="1">
      <c r="A98" s="219">
        <v>43</v>
      </c>
      <c r="B98" s="219" t="s">
        <v>517</v>
      </c>
      <c r="C98" s="219" t="s">
        <v>521</v>
      </c>
      <c r="D98" s="225">
        <v>5</v>
      </c>
      <c r="E98" s="225">
        <v>1</v>
      </c>
      <c r="F98" s="225">
        <v>1</v>
      </c>
      <c r="G98" s="219"/>
      <c r="H98" s="225">
        <v>51.16</v>
      </c>
      <c r="I98" s="225">
        <v>51.16</v>
      </c>
      <c r="J98" s="219"/>
      <c r="K98" s="219">
        <v>4</v>
      </c>
      <c r="L98" s="219">
        <v>4</v>
      </c>
      <c r="M98" s="219"/>
      <c r="N98" s="217" t="s">
        <v>115</v>
      </c>
      <c r="O98" s="219"/>
      <c r="P98" s="219"/>
      <c r="Q98" s="219"/>
    </row>
    <row r="99" spans="1:17" s="223" customFormat="1" ht="51">
      <c r="A99" s="219">
        <v>44</v>
      </c>
      <c r="B99" s="219" t="s">
        <v>517</v>
      </c>
      <c r="C99" s="219" t="s">
        <v>114</v>
      </c>
      <c r="D99" s="225">
        <v>20</v>
      </c>
      <c r="E99" s="225">
        <v>2</v>
      </c>
      <c r="F99" s="225">
        <v>2</v>
      </c>
      <c r="G99" s="219"/>
      <c r="H99" s="225">
        <v>84.36</v>
      </c>
      <c r="I99" s="225">
        <v>84.36</v>
      </c>
      <c r="J99" s="219"/>
      <c r="K99" s="219">
        <v>6</v>
      </c>
      <c r="L99" s="219">
        <v>6</v>
      </c>
      <c r="M99" s="219"/>
      <c r="N99" s="217" t="s">
        <v>525</v>
      </c>
      <c r="O99" s="219"/>
      <c r="P99" s="219"/>
      <c r="Q99" s="219"/>
    </row>
    <row r="100" spans="1:17" s="223" customFormat="1" ht="51">
      <c r="A100" s="219">
        <v>45</v>
      </c>
      <c r="B100" s="219" t="s">
        <v>517</v>
      </c>
      <c r="C100" s="219" t="s">
        <v>518</v>
      </c>
      <c r="D100" s="225">
        <v>4</v>
      </c>
      <c r="E100" s="225">
        <v>2</v>
      </c>
      <c r="F100" s="225">
        <v>2</v>
      </c>
      <c r="G100" s="219"/>
      <c r="H100" s="225">
        <v>112.27</v>
      </c>
      <c r="I100" s="225">
        <v>112.27</v>
      </c>
      <c r="J100" s="219"/>
      <c r="K100" s="219">
        <v>12</v>
      </c>
      <c r="L100" s="219">
        <v>12</v>
      </c>
      <c r="M100" s="219"/>
      <c r="N100" s="217" t="s">
        <v>525</v>
      </c>
      <c r="O100" s="219"/>
      <c r="P100" s="219"/>
      <c r="Q100" s="219"/>
    </row>
    <row r="101" spans="1:17" s="223" customFormat="1" ht="51">
      <c r="A101" s="219">
        <v>46</v>
      </c>
      <c r="B101" s="219" t="s">
        <v>517</v>
      </c>
      <c r="C101" s="219" t="s">
        <v>522</v>
      </c>
      <c r="D101" s="225">
        <v>17</v>
      </c>
      <c r="E101" s="225">
        <v>2</v>
      </c>
      <c r="F101" s="225">
        <v>1</v>
      </c>
      <c r="G101" s="219">
        <v>1</v>
      </c>
      <c r="H101" s="225">
        <v>80</v>
      </c>
      <c r="I101" s="225">
        <v>40</v>
      </c>
      <c r="J101" s="219">
        <v>40</v>
      </c>
      <c r="K101" s="219">
        <v>6</v>
      </c>
      <c r="L101" s="219">
        <v>4</v>
      </c>
      <c r="M101" s="219">
        <v>2</v>
      </c>
      <c r="N101" s="217" t="s">
        <v>525</v>
      </c>
      <c r="O101" s="219"/>
      <c r="P101" s="219"/>
      <c r="Q101" s="219"/>
    </row>
    <row r="102" spans="1:17" s="223" customFormat="1" ht="51">
      <c r="A102" s="219">
        <v>47</v>
      </c>
      <c r="B102" s="219" t="s">
        <v>517</v>
      </c>
      <c r="C102" s="219" t="s">
        <v>114</v>
      </c>
      <c r="D102" s="225">
        <v>21</v>
      </c>
      <c r="E102" s="225">
        <v>2</v>
      </c>
      <c r="F102" s="225">
        <v>1</v>
      </c>
      <c r="G102" s="219">
        <v>1</v>
      </c>
      <c r="H102" s="225">
        <v>82.73</v>
      </c>
      <c r="I102" s="225">
        <v>31.51</v>
      </c>
      <c r="J102" s="219">
        <v>51.22</v>
      </c>
      <c r="K102" s="219">
        <v>3</v>
      </c>
      <c r="L102" s="219">
        <v>2</v>
      </c>
      <c r="M102" s="219">
        <v>1</v>
      </c>
      <c r="N102" s="217" t="s">
        <v>526</v>
      </c>
      <c r="O102" s="219"/>
      <c r="P102" s="219"/>
      <c r="Q102" s="219"/>
    </row>
    <row r="103" spans="1:17" s="223" customFormat="1" ht="51">
      <c r="A103" s="219">
        <v>48</v>
      </c>
      <c r="B103" s="219" t="s">
        <v>517</v>
      </c>
      <c r="C103" s="219" t="s">
        <v>527</v>
      </c>
      <c r="D103" s="225">
        <v>15</v>
      </c>
      <c r="E103" s="225">
        <v>2</v>
      </c>
      <c r="F103" s="225">
        <v>2</v>
      </c>
      <c r="G103" s="219"/>
      <c r="H103" s="225">
        <v>142.43</v>
      </c>
      <c r="I103" s="225">
        <v>142.43</v>
      </c>
      <c r="J103" s="219"/>
      <c r="K103" s="219">
        <v>7</v>
      </c>
      <c r="L103" s="219">
        <v>7</v>
      </c>
      <c r="M103" s="219"/>
      <c r="N103" s="217" t="s">
        <v>528</v>
      </c>
      <c r="O103" s="219"/>
      <c r="P103" s="219"/>
      <c r="Q103" s="219"/>
    </row>
    <row r="104" spans="1:17" s="223" customFormat="1" ht="51">
      <c r="A104" s="219">
        <v>49</v>
      </c>
      <c r="B104" s="219" t="s">
        <v>517</v>
      </c>
      <c r="C104" s="219" t="s">
        <v>154</v>
      </c>
      <c r="D104" s="225">
        <v>11</v>
      </c>
      <c r="E104" s="225">
        <v>1</v>
      </c>
      <c r="F104" s="225">
        <v>1</v>
      </c>
      <c r="G104" s="219"/>
      <c r="H104" s="225">
        <v>87.14</v>
      </c>
      <c r="I104" s="225">
        <v>44.64</v>
      </c>
      <c r="J104" s="219">
        <v>42.5</v>
      </c>
      <c r="K104" s="219">
        <v>4</v>
      </c>
      <c r="L104" s="219">
        <v>4</v>
      </c>
      <c r="M104" s="219"/>
      <c r="N104" s="217" t="s">
        <v>529</v>
      </c>
      <c r="O104" s="219"/>
      <c r="P104" s="219"/>
      <c r="Q104" s="219"/>
    </row>
    <row r="105" spans="1:17" s="223" customFormat="1" ht="51">
      <c r="A105" s="219">
        <v>50</v>
      </c>
      <c r="B105" s="219" t="s">
        <v>517</v>
      </c>
      <c r="C105" s="219" t="s">
        <v>14</v>
      </c>
      <c r="D105" s="225">
        <v>8</v>
      </c>
      <c r="E105" s="225">
        <v>1</v>
      </c>
      <c r="F105" s="225">
        <v>1</v>
      </c>
      <c r="G105" s="219"/>
      <c r="H105" s="225">
        <v>70.54</v>
      </c>
      <c r="I105" s="225">
        <v>70.54</v>
      </c>
      <c r="J105" s="219"/>
      <c r="K105" s="219">
        <v>1</v>
      </c>
      <c r="L105" s="219">
        <v>1</v>
      </c>
      <c r="M105" s="219"/>
      <c r="N105" s="217" t="s">
        <v>530</v>
      </c>
      <c r="O105" s="219"/>
      <c r="P105" s="219"/>
      <c r="Q105" s="219"/>
    </row>
    <row r="106" spans="1:17" s="223" customFormat="1" ht="51">
      <c r="A106" s="219">
        <v>51</v>
      </c>
      <c r="B106" s="219" t="s">
        <v>517</v>
      </c>
      <c r="C106" s="219" t="s">
        <v>14</v>
      </c>
      <c r="D106" s="225">
        <v>9</v>
      </c>
      <c r="E106" s="225">
        <v>1</v>
      </c>
      <c r="F106" s="225">
        <v>1</v>
      </c>
      <c r="G106" s="219"/>
      <c r="H106" s="225">
        <v>66.31</v>
      </c>
      <c r="I106" s="225">
        <v>66.31</v>
      </c>
      <c r="J106" s="219"/>
      <c r="K106" s="219">
        <v>4</v>
      </c>
      <c r="L106" s="219">
        <v>4</v>
      </c>
      <c r="M106" s="219"/>
      <c r="N106" s="217" t="s">
        <v>531</v>
      </c>
      <c r="O106" s="219"/>
      <c r="P106" s="219"/>
      <c r="Q106" s="219"/>
    </row>
    <row r="107" spans="1:17" s="223" customFormat="1" ht="51">
      <c r="A107" s="219">
        <v>52</v>
      </c>
      <c r="B107" s="219" t="s">
        <v>517</v>
      </c>
      <c r="C107" s="219" t="s">
        <v>523</v>
      </c>
      <c r="D107" s="225">
        <v>8</v>
      </c>
      <c r="E107" s="225">
        <v>1</v>
      </c>
      <c r="F107" s="225">
        <v>1</v>
      </c>
      <c r="G107" s="219"/>
      <c r="H107" s="225">
        <v>61.57</v>
      </c>
      <c r="I107" s="225">
        <v>61.57</v>
      </c>
      <c r="J107" s="219"/>
      <c r="K107" s="219">
        <v>3</v>
      </c>
      <c r="L107" s="219">
        <v>3</v>
      </c>
      <c r="M107" s="219"/>
      <c r="N107" s="217" t="s">
        <v>532</v>
      </c>
      <c r="O107" s="219"/>
      <c r="P107" s="219"/>
      <c r="Q107" s="219"/>
    </row>
    <row r="108" spans="1:17" s="223" customFormat="1" ht="40.5" customHeight="1">
      <c r="A108" s="220"/>
      <c r="B108" s="220"/>
      <c r="C108" s="220" t="s">
        <v>105</v>
      </c>
      <c r="D108" s="221"/>
      <c r="E108" s="220">
        <f>SUM(E57:E107)</f>
        <v>87</v>
      </c>
      <c r="F108" s="220">
        <f>SUM(F57:F107)</f>
        <v>83</v>
      </c>
      <c r="G108" s="220">
        <f>SUM(G57:G106)</f>
        <v>4</v>
      </c>
      <c r="H108" s="220">
        <f aca="true" t="shared" si="1" ref="H108:M108">SUM(H57:H107)</f>
        <v>4112.6399999999985</v>
      </c>
      <c r="I108" s="220">
        <f t="shared" si="1"/>
        <v>3883.3299999999995</v>
      </c>
      <c r="J108" s="220">
        <f t="shared" si="1"/>
        <v>229.31</v>
      </c>
      <c r="K108" s="220">
        <f t="shared" si="1"/>
        <v>245</v>
      </c>
      <c r="L108" s="220">
        <f t="shared" si="1"/>
        <v>236</v>
      </c>
      <c r="M108" s="220">
        <f t="shared" si="1"/>
        <v>9</v>
      </c>
      <c r="N108" s="218"/>
      <c r="O108" s="220"/>
      <c r="P108" s="220"/>
      <c r="Q108" s="220"/>
    </row>
    <row r="109" spans="1:17" s="223" customFormat="1" ht="36" customHeight="1">
      <c r="A109" s="219" t="s">
        <v>502</v>
      </c>
      <c r="B109" s="219" t="s">
        <v>646</v>
      </c>
      <c r="C109" s="219" t="s">
        <v>533</v>
      </c>
      <c r="D109" s="225">
        <v>13</v>
      </c>
      <c r="E109" s="225">
        <v>1</v>
      </c>
      <c r="F109" s="225">
        <v>1</v>
      </c>
      <c r="G109" s="219"/>
      <c r="H109" s="225">
        <v>59.1</v>
      </c>
      <c r="I109" s="225">
        <v>59.1</v>
      </c>
      <c r="J109" s="219"/>
      <c r="K109" s="219">
        <v>7</v>
      </c>
      <c r="L109" s="219">
        <v>7</v>
      </c>
      <c r="M109" s="219"/>
      <c r="N109" s="217" t="s">
        <v>115</v>
      </c>
      <c r="O109" s="219"/>
      <c r="P109" s="219"/>
      <c r="Q109" s="219"/>
    </row>
    <row r="110" spans="1:17" s="223" customFormat="1" ht="51">
      <c r="A110" s="219">
        <v>2</v>
      </c>
      <c r="B110" s="219" t="s">
        <v>646</v>
      </c>
      <c r="C110" s="219" t="s">
        <v>190</v>
      </c>
      <c r="D110" s="219">
        <v>10</v>
      </c>
      <c r="E110" s="219">
        <v>2</v>
      </c>
      <c r="F110" s="219">
        <v>2</v>
      </c>
      <c r="G110" s="219"/>
      <c r="H110" s="219">
        <v>120</v>
      </c>
      <c r="I110" s="219">
        <v>120</v>
      </c>
      <c r="J110" s="219"/>
      <c r="K110" s="219">
        <v>10</v>
      </c>
      <c r="L110" s="219">
        <v>10</v>
      </c>
      <c r="M110" s="219"/>
      <c r="N110" s="217" t="s">
        <v>534</v>
      </c>
      <c r="O110" s="219"/>
      <c r="P110" s="219"/>
      <c r="Q110" s="219"/>
    </row>
    <row r="111" spans="1:17" s="223" customFormat="1" ht="51">
      <c r="A111" s="219">
        <v>3</v>
      </c>
      <c r="B111" s="219" t="s">
        <v>646</v>
      </c>
      <c r="C111" s="219" t="s">
        <v>533</v>
      </c>
      <c r="D111" s="219">
        <v>9</v>
      </c>
      <c r="E111" s="219">
        <v>2</v>
      </c>
      <c r="F111" s="219">
        <v>2</v>
      </c>
      <c r="G111" s="219"/>
      <c r="H111" s="219">
        <v>80.57</v>
      </c>
      <c r="I111" s="219">
        <v>80.57</v>
      </c>
      <c r="J111" s="219"/>
      <c r="K111" s="219">
        <v>2</v>
      </c>
      <c r="L111" s="219">
        <v>2</v>
      </c>
      <c r="M111" s="219"/>
      <c r="N111" s="217" t="s">
        <v>525</v>
      </c>
      <c r="O111" s="219"/>
      <c r="P111" s="219"/>
      <c r="Q111" s="219"/>
    </row>
    <row r="112" spans="1:17" s="223" customFormat="1" ht="51">
      <c r="A112" s="219">
        <v>4</v>
      </c>
      <c r="B112" s="219" t="s">
        <v>646</v>
      </c>
      <c r="C112" s="219" t="s">
        <v>13</v>
      </c>
      <c r="D112" s="219">
        <v>8</v>
      </c>
      <c r="E112" s="219">
        <v>2</v>
      </c>
      <c r="F112" s="219">
        <v>2</v>
      </c>
      <c r="G112" s="219"/>
      <c r="H112" s="219">
        <v>65.33</v>
      </c>
      <c r="I112" s="219">
        <v>65.33</v>
      </c>
      <c r="J112" s="219"/>
      <c r="K112" s="219">
        <v>4</v>
      </c>
      <c r="L112" s="219">
        <v>4</v>
      </c>
      <c r="M112" s="219"/>
      <c r="N112" s="217" t="s">
        <v>525</v>
      </c>
      <c r="O112" s="219"/>
      <c r="P112" s="219"/>
      <c r="Q112" s="219"/>
    </row>
    <row r="113" spans="1:17" s="223" customFormat="1" ht="51">
      <c r="A113" s="219">
        <v>5</v>
      </c>
      <c r="B113" s="219" t="s">
        <v>646</v>
      </c>
      <c r="C113" s="219" t="s">
        <v>488</v>
      </c>
      <c r="D113" s="219">
        <v>19</v>
      </c>
      <c r="E113" s="219">
        <v>2</v>
      </c>
      <c r="F113" s="219">
        <v>2</v>
      </c>
      <c r="G113" s="219"/>
      <c r="H113" s="219">
        <v>60</v>
      </c>
      <c r="I113" s="219">
        <v>60</v>
      </c>
      <c r="J113" s="219"/>
      <c r="K113" s="219">
        <v>5</v>
      </c>
      <c r="L113" s="219">
        <v>5</v>
      </c>
      <c r="M113" s="219"/>
      <c r="N113" s="217" t="s">
        <v>535</v>
      </c>
      <c r="O113" s="219"/>
      <c r="P113" s="219"/>
      <c r="Q113" s="219"/>
    </row>
    <row r="114" spans="1:17" s="223" customFormat="1" ht="51">
      <c r="A114" s="219">
        <v>6</v>
      </c>
      <c r="B114" s="219" t="s">
        <v>646</v>
      </c>
      <c r="C114" s="219" t="s">
        <v>533</v>
      </c>
      <c r="D114" s="219">
        <v>24</v>
      </c>
      <c r="E114" s="219">
        <v>2</v>
      </c>
      <c r="F114" s="219">
        <v>2</v>
      </c>
      <c r="G114" s="219"/>
      <c r="H114" s="219">
        <v>70</v>
      </c>
      <c r="I114" s="219">
        <v>70</v>
      </c>
      <c r="J114" s="219"/>
      <c r="K114" s="219">
        <v>1</v>
      </c>
      <c r="L114" s="219">
        <v>1</v>
      </c>
      <c r="M114" s="219"/>
      <c r="N114" s="217" t="s">
        <v>536</v>
      </c>
      <c r="O114" s="219"/>
      <c r="P114" s="219"/>
      <c r="Q114" s="219"/>
    </row>
    <row r="115" spans="1:17" s="223" customFormat="1" ht="51">
      <c r="A115" s="219">
        <v>7</v>
      </c>
      <c r="B115" s="219" t="s">
        <v>646</v>
      </c>
      <c r="C115" s="219" t="s">
        <v>13</v>
      </c>
      <c r="D115" s="219">
        <v>10</v>
      </c>
      <c r="E115" s="219">
        <v>1</v>
      </c>
      <c r="F115" s="219">
        <v>1</v>
      </c>
      <c r="G115" s="219"/>
      <c r="H115" s="219">
        <v>42</v>
      </c>
      <c r="I115" s="219">
        <v>42</v>
      </c>
      <c r="J115" s="219"/>
      <c r="K115" s="219">
        <v>2</v>
      </c>
      <c r="L115" s="219">
        <v>2</v>
      </c>
      <c r="M115" s="219"/>
      <c r="N115" s="217" t="s">
        <v>537</v>
      </c>
      <c r="O115" s="219"/>
      <c r="P115" s="219"/>
      <c r="Q115" s="219"/>
    </row>
    <row r="116" spans="1:17" s="223" customFormat="1" ht="51">
      <c r="A116" s="219">
        <v>8</v>
      </c>
      <c r="B116" s="219" t="s">
        <v>646</v>
      </c>
      <c r="C116" s="219" t="s">
        <v>272</v>
      </c>
      <c r="D116" s="219">
        <v>2</v>
      </c>
      <c r="E116" s="219">
        <v>2</v>
      </c>
      <c r="F116" s="219">
        <v>2</v>
      </c>
      <c r="G116" s="219"/>
      <c r="H116" s="219">
        <v>100.44</v>
      </c>
      <c r="I116" s="219">
        <v>100.44</v>
      </c>
      <c r="J116" s="219"/>
      <c r="K116" s="219">
        <v>6</v>
      </c>
      <c r="L116" s="219">
        <v>6</v>
      </c>
      <c r="M116" s="219"/>
      <c r="N116" s="217" t="s">
        <v>538</v>
      </c>
      <c r="O116" s="219"/>
      <c r="P116" s="219"/>
      <c r="Q116" s="219"/>
    </row>
    <row r="117" spans="1:17" s="223" customFormat="1" ht="51">
      <c r="A117" s="219">
        <v>9</v>
      </c>
      <c r="B117" s="219" t="s">
        <v>646</v>
      </c>
      <c r="C117" s="219" t="s">
        <v>533</v>
      </c>
      <c r="D117" s="219">
        <v>11</v>
      </c>
      <c r="E117" s="219">
        <v>2</v>
      </c>
      <c r="F117" s="219">
        <v>2</v>
      </c>
      <c r="G117" s="219"/>
      <c r="H117" s="219">
        <v>105.33</v>
      </c>
      <c r="I117" s="219">
        <v>105.33</v>
      </c>
      <c r="J117" s="219"/>
      <c r="K117" s="219">
        <v>6</v>
      </c>
      <c r="L117" s="219">
        <v>6</v>
      </c>
      <c r="M117" s="219"/>
      <c r="N117" s="217" t="s">
        <v>539</v>
      </c>
      <c r="O117" s="219"/>
      <c r="P117" s="219"/>
      <c r="Q117" s="219"/>
    </row>
    <row r="118" spans="1:17" s="223" customFormat="1" ht="51">
      <c r="A118" s="219">
        <v>10</v>
      </c>
      <c r="B118" s="219" t="s">
        <v>646</v>
      </c>
      <c r="C118" s="219" t="s">
        <v>190</v>
      </c>
      <c r="D118" s="219">
        <v>3</v>
      </c>
      <c r="E118" s="219">
        <v>2</v>
      </c>
      <c r="F118" s="219">
        <v>1</v>
      </c>
      <c r="G118" s="219">
        <v>1</v>
      </c>
      <c r="H118" s="219">
        <v>120.1</v>
      </c>
      <c r="I118" s="219">
        <v>59.8</v>
      </c>
      <c r="J118" s="219">
        <v>60.3</v>
      </c>
      <c r="K118" s="219">
        <v>3</v>
      </c>
      <c r="L118" s="219">
        <v>3</v>
      </c>
      <c r="M118" s="219"/>
      <c r="N118" s="217" t="s">
        <v>540</v>
      </c>
      <c r="O118" s="219"/>
      <c r="P118" s="219"/>
      <c r="Q118" s="219"/>
    </row>
    <row r="119" spans="1:17" s="223" customFormat="1" ht="51">
      <c r="A119" s="219">
        <v>11</v>
      </c>
      <c r="B119" s="219" t="s">
        <v>646</v>
      </c>
      <c r="C119" s="219" t="s">
        <v>13</v>
      </c>
      <c r="D119" s="219">
        <v>19</v>
      </c>
      <c r="E119" s="219">
        <v>1</v>
      </c>
      <c r="F119" s="219">
        <v>1</v>
      </c>
      <c r="G119" s="219"/>
      <c r="H119" s="219">
        <v>25</v>
      </c>
      <c r="I119" s="219">
        <v>25</v>
      </c>
      <c r="J119" s="219"/>
      <c r="K119" s="219">
        <v>2</v>
      </c>
      <c r="L119" s="219">
        <v>2</v>
      </c>
      <c r="M119" s="219"/>
      <c r="N119" s="217" t="s">
        <v>541</v>
      </c>
      <c r="O119" s="219"/>
      <c r="P119" s="219"/>
      <c r="Q119" s="219"/>
    </row>
    <row r="120" spans="1:17" s="223" customFormat="1" ht="51">
      <c r="A120" s="219">
        <v>12</v>
      </c>
      <c r="B120" s="219" t="s">
        <v>646</v>
      </c>
      <c r="C120" s="219" t="s">
        <v>13</v>
      </c>
      <c r="D120" s="219">
        <v>32</v>
      </c>
      <c r="E120" s="219">
        <v>1</v>
      </c>
      <c r="F120" s="219">
        <v>1</v>
      </c>
      <c r="G120" s="219"/>
      <c r="H120" s="219">
        <v>30</v>
      </c>
      <c r="I120" s="219">
        <v>30</v>
      </c>
      <c r="J120" s="219"/>
      <c r="K120" s="219">
        <v>1</v>
      </c>
      <c r="L120" s="219">
        <v>1</v>
      </c>
      <c r="M120" s="219"/>
      <c r="N120" s="217" t="s">
        <v>541</v>
      </c>
      <c r="O120" s="219"/>
      <c r="P120" s="219"/>
      <c r="Q120" s="219"/>
    </row>
    <row r="121" spans="1:17" s="223" customFormat="1" ht="34.5" customHeight="1">
      <c r="A121" s="219"/>
      <c r="B121" s="219"/>
      <c r="C121" s="220" t="s">
        <v>105</v>
      </c>
      <c r="D121" s="220"/>
      <c r="E121" s="220">
        <f>SUM(E109:E120)</f>
        <v>20</v>
      </c>
      <c r="F121" s="220">
        <f aca="true" t="shared" si="2" ref="F121:M121">SUM(F109:F120)</f>
        <v>19</v>
      </c>
      <c r="G121" s="220">
        <f t="shared" si="2"/>
        <v>1</v>
      </c>
      <c r="H121" s="220">
        <f t="shared" si="2"/>
        <v>877.87</v>
      </c>
      <c r="I121" s="220">
        <f t="shared" si="2"/>
        <v>817.5699999999999</v>
      </c>
      <c r="J121" s="220">
        <f t="shared" si="2"/>
        <v>60.3</v>
      </c>
      <c r="K121" s="220">
        <f>SUM(K109:K120)</f>
        <v>49</v>
      </c>
      <c r="L121" s="220">
        <f t="shared" si="2"/>
        <v>49</v>
      </c>
      <c r="M121" s="220">
        <f t="shared" si="2"/>
        <v>0</v>
      </c>
      <c r="N121" s="217"/>
      <c r="O121" s="219"/>
      <c r="P121" s="219"/>
      <c r="Q121" s="219"/>
    </row>
    <row r="122" spans="1:17" s="223" customFormat="1" ht="51">
      <c r="A122" s="225">
        <v>1</v>
      </c>
      <c r="B122" s="219" t="s">
        <v>647</v>
      </c>
      <c r="C122" s="219" t="s">
        <v>542</v>
      </c>
      <c r="D122" s="225">
        <v>2</v>
      </c>
      <c r="E122" s="225">
        <v>2</v>
      </c>
      <c r="F122" s="225">
        <v>2</v>
      </c>
      <c r="G122" s="219"/>
      <c r="H122" s="219">
        <v>62.97</v>
      </c>
      <c r="I122" s="219">
        <v>62.97</v>
      </c>
      <c r="J122" s="219"/>
      <c r="K122" s="219">
        <v>5</v>
      </c>
      <c r="L122" s="219">
        <v>5</v>
      </c>
      <c r="M122" s="219"/>
      <c r="N122" s="217" t="s">
        <v>504</v>
      </c>
      <c r="O122" s="219"/>
      <c r="P122" s="219"/>
      <c r="Q122" s="219"/>
    </row>
    <row r="123" spans="1:19" s="223" customFormat="1" ht="38.25" customHeight="1">
      <c r="A123" s="219">
        <v>2</v>
      </c>
      <c r="B123" s="219" t="s">
        <v>647</v>
      </c>
      <c r="C123" s="219" t="s">
        <v>28</v>
      </c>
      <c r="D123" s="225">
        <v>19</v>
      </c>
      <c r="E123" s="219">
        <v>2</v>
      </c>
      <c r="F123" s="219">
        <v>2</v>
      </c>
      <c r="G123" s="219"/>
      <c r="H123" s="225">
        <v>77.26</v>
      </c>
      <c r="I123" s="225">
        <v>77.26</v>
      </c>
      <c r="J123" s="219"/>
      <c r="K123" s="225">
        <v>1</v>
      </c>
      <c r="L123" s="225">
        <v>1</v>
      </c>
      <c r="M123" s="219"/>
      <c r="N123" s="217" t="s">
        <v>543</v>
      </c>
      <c r="O123" s="219"/>
      <c r="P123" s="219"/>
      <c r="Q123" s="226"/>
      <c r="S123" s="4"/>
    </row>
    <row r="124" spans="1:19" s="223" customFormat="1" ht="38.25">
      <c r="A124" s="219">
        <v>3</v>
      </c>
      <c r="B124" s="219" t="s">
        <v>647</v>
      </c>
      <c r="C124" s="219" t="s">
        <v>544</v>
      </c>
      <c r="D124" s="225">
        <v>3</v>
      </c>
      <c r="E124" s="225">
        <v>2</v>
      </c>
      <c r="F124" s="225">
        <v>2</v>
      </c>
      <c r="G124" s="219"/>
      <c r="H124" s="225">
        <v>107.61</v>
      </c>
      <c r="I124" s="225">
        <v>107.61</v>
      </c>
      <c r="J124" s="219"/>
      <c r="K124" s="225">
        <v>5</v>
      </c>
      <c r="L124" s="225">
        <v>5</v>
      </c>
      <c r="M124" s="219"/>
      <c r="N124" s="217" t="s">
        <v>543</v>
      </c>
      <c r="O124" s="219"/>
      <c r="P124" s="219"/>
      <c r="Q124" s="219"/>
      <c r="S124" s="4"/>
    </row>
    <row r="125" spans="1:19" s="223" customFormat="1" ht="38.25">
      <c r="A125" s="219">
        <v>4</v>
      </c>
      <c r="B125" s="219" t="s">
        <v>647</v>
      </c>
      <c r="C125" s="219" t="s">
        <v>545</v>
      </c>
      <c r="D125" s="225">
        <v>8</v>
      </c>
      <c r="E125" s="225">
        <v>2</v>
      </c>
      <c r="F125" s="225">
        <v>2</v>
      </c>
      <c r="G125" s="219"/>
      <c r="H125" s="225">
        <v>116.61</v>
      </c>
      <c r="I125" s="225">
        <v>116.61</v>
      </c>
      <c r="J125" s="219"/>
      <c r="K125" s="219">
        <v>7</v>
      </c>
      <c r="L125" s="219">
        <v>7</v>
      </c>
      <c r="M125" s="219"/>
      <c r="N125" s="217" t="s">
        <v>543</v>
      </c>
      <c r="O125" s="219"/>
      <c r="P125" s="219"/>
      <c r="Q125" s="219"/>
      <c r="S125" s="4"/>
    </row>
    <row r="126" spans="1:19" s="223" customFormat="1" ht="51">
      <c r="A126" s="219">
        <v>5</v>
      </c>
      <c r="B126" s="219" t="s">
        <v>647</v>
      </c>
      <c r="C126" s="219" t="s">
        <v>545</v>
      </c>
      <c r="D126" s="225">
        <v>17</v>
      </c>
      <c r="E126" s="219">
        <v>2</v>
      </c>
      <c r="F126" s="219">
        <v>2</v>
      </c>
      <c r="G126" s="219"/>
      <c r="H126" s="219">
        <v>113.1</v>
      </c>
      <c r="I126" s="219">
        <v>113.1</v>
      </c>
      <c r="J126" s="219"/>
      <c r="K126" s="219">
        <v>7</v>
      </c>
      <c r="L126" s="219">
        <v>7</v>
      </c>
      <c r="M126" s="219"/>
      <c r="N126" s="217" t="s">
        <v>546</v>
      </c>
      <c r="O126" s="219"/>
      <c r="P126" s="219"/>
      <c r="Q126" s="219"/>
      <c r="S126" s="4"/>
    </row>
    <row r="127" spans="1:19" s="223" customFormat="1" ht="38.25">
      <c r="A127" s="220">
        <v>6</v>
      </c>
      <c r="B127" s="219" t="s">
        <v>647</v>
      </c>
      <c r="C127" s="219" t="s">
        <v>545</v>
      </c>
      <c r="D127" s="225">
        <v>2</v>
      </c>
      <c r="E127" s="225">
        <v>2</v>
      </c>
      <c r="F127" s="225">
        <v>2</v>
      </c>
      <c r="G127" s="219"/>
      <c r="H127" s="219">
        <v>63.21</v>
      </c>
      <c r="I127" s="219">
        <v>63.21</v>
      </c>
      <c r="J127" s="219"/>
      <c r="K127" s="219">
        <v>13</v>
      </c>
      <c r="L127" s="219">
        <v>13</v>
      </c>
      <c r="M127" s="219"/>
      <c r="N127" s="217" t="s">
        <v>543</v>
      </c>
      <c r="O127" s="219"/>
      <c r="P127" s="219"/>
      <c r="Q127" s="219"/>
      <c r="S127" s="4"/>
    </row>
    <row r="128" spans="1:19" s="223" customFormat="1" ht="38.25">
      <c r="A128" s="219">
        <v>7</v>
      </c>
      <c r="B128" s="219" t="s">
        <v>647</v>
      </c>
      <c r="C128" s="219" t="s">
        <v>114</v>
      </c>
      <c r="D128" s="225">
        <v>2</v>
      </c>
      <c r="E128" s="225">
        <v>2</v>
      </c>
      <c r="F128" s="225">
        <v>2</v>
      </c>
      <c r="G128" s="219"/>
      <c r="H128" s="225">
        <v>60.6</v>
      </c>
      <c r="I128" s="225">
        <v>60.6</v>
      </c>
      <c r="J128" s="219"/>
      <c r="K128" s="225">
        <v>1</v>
      </c>
      <c r="L128" s="225">
        <v>1</v>
      </c>
      <c r="M128" s="219"/>
      <c r="N128" s="217" t="s">
        <v>543</v>
      </c>
      <c r="O128" s="219"/>
      <c r="P128" s="219"/>
      <c r="Q128" s="219"/>
      <c r="S128" s="4"/>
    </row>
    <row r="129" spans="1:19" s="223" customFormat="1" ht="38.25">
      <c r="A129" s="219">
        <v>8</v>
      </c>
      <c r="B129" s="219" t="s">
        <v>647</v>
      </c>
      <c r="C129" s="219" t="s">
        <v>547</v>
      </c>
      <c r="D129" s="225">
        <v>8</v>
      </c>
      <c r="E129" s="225">
        <v>5</v>
      </c>
      <c r="F129" s="225">
        <v>5</v>
      </c>
      <c r="G129" s="219"/>
      <c r="H129" s="225">
        <v>160.2</v>
      </c>
      <c r="I129" s="225">
        <v>160.2</v>
      </c>
      <c r="J129" s="219"/>
      <c r="K129" s="225">
        <v>7</v>
      </c>
      <c r="L129" s="225">
        <v>7</v>
      </c>
      <c r="M129" s="219"/>
      <c r="N129" s="217" t="s">
        <v>543</v>
      </c>
      <c r="O129" s="219"/>
      <c r="P129" s="219"/>
      <c r="Q129" s="219"/>
      <c r="S129" s="4"/>
    </row>
    <row r="130" spans="1:19" s="223" customFormat="1" ht="38.25">
      <c r="A130" s="219">
        <v>9</v>
      </c>
      <c r="B130" s="219" t="s">
        <v>647</v>
      </c>
      <c r="C130" s="219" t="s">
        <v>544</v>
      </c>
      <c r="D130" s="225">
        <v>4</v>
      </c>
      <c r="E130" s="225">
        <v>2</v>
      </c>
      <c r="F130" s="225">
        <v>2</v>
      </c>
      <c r="G130" s="219"/>
      <c r="H130" s="225">
        <v>131.95</v>
      </c>
      <c r="I130" s="225">
        <v>131.95</v>
      </c>
      <c r="J130" s="219"/>
      <c r="K130" s="225">
        <v>7</v>
      </c>
      <c r="L130" s="225">
        <v>7</v>
      </c>
      <c r="M130" s="219"/>
      <c r="N130" s="217" t="s">
        <v>543</v>
      </c>
      <c r="O130" s="219"/>
      <c r="P130" s="219"/>
      <c r="Q130" s="219"/>
      <c r="S130" s="4"/>
    </row>
    <row r="131" spans="1:19" s="223" customFormat="1" ht="51">
      <c r="A131" s="219">
        <v>10</v>
      </c>
      <c r="B131" s="219" t="s">
        <v>647</v>
      </c>
      <c r="C131" s="219" t="s">
        <v>545</v>
      </c>
      <c r="D131" s="225">
        <v>18</v>
      </c>
      <c r="E131" s="219">
        <v>2</v>
      </c>
      <c r="F131" s="219">
        <v>2</v>
      </c>
      <c r="G131" s="219"/>
      <c r="H131" s="219">
        <v>109.33</v>
      </c>
      <c r="I131" s="219">
        <v>109.33</v>
      </c>
      <c r="J131" s="219"/>
      <c r="K131" s="219">
        <v>9</v>
      </c>
      <c r="L131" s="219">
        <v>9</v>
      </c>
      <c r="M131" s="219"/>
      <c r="N131" s="217" t="s">
        <v>546</v>
      </c>
      <c r="O131" s="219"/>
      <c r="P131" s="219"/>
      <c r="Q131" s="219"/>
      <c r="S131" s="4"/>
    </row>
    <row r="132" spans="1:19" s="223" customFormat="1" ht="38.25">
      <c r="A132" s="219">
        <v>11</v>
      </c>
      <c r="B132" s="219" t="s">
        <v>647</v>
      </c>
      <c r="C132" s="219" t="s">
        <v>272</v>
      </c>
      <c r="D132" s="225">
        <v>6</v>
      </c>
      <c r="E132" s="225">
        <v>2</v>
      </c>
      <c r="F132" s="225">
        <v>2</v>
      </c>
      <c r="G132" s="219"/>
      <c r="H132" s="219">
        <v>110.5</v>
      </c>
      <c r="I132" s="219">
        <v>110.5</v>
      </c>
      <c r="J132" s="219"/>
      <c r="K132" s="225">
        <v>9</v>
      </c>
      <c r="L132" s="225">
        <v>9</v>
      </c>
      <c r="M132" s="219"/>
      <c r="N132" s="217" t="s">
        <v>543</v>
      </c>
      <c r="O132" s="219"/>
      <c r="P132" s="219"/>
      <c r="Q132" s="219"/>
      <c r="S132" s="4"/>
    </row>
    <row r="133" spans="1:19" s="223" customFormat="1" ht="38.25">
      <c r="A133" s="219">
        <v>12</v>
      </c>
      <c r="B133" s="219" t="s">
        <v>647</v>
      </c>
      <c r="C133" s="219" t="s">
        <v>130</v>
      </c>
      <c r="D133" s="225">
        <v>4</v>
      </c>
      <c r="E133" s="225">
        <v>2</v>
      </c>
      <c r="F133" s="225">
        <v>2</v>
      </c>
      <c r="G133" s="219"/>
      <c r="H133" s="225">
        <v>94.42</v>
      </c>
      <c r="I133" s="225">
        <v>94.42</v>
      </c>
      <c r="J133" s="219"/>
      <c r="K133" s="219">
        <v>4</v>
      </c>
      <c r="L133" s="219">
        <v>4</v>
      </c>
      <c r="M133" s="219"/>
      <c r="N133" s="217" t="s">
        <v>543</v>
      </c>
      <c r="O133" s="219"/>
      <c r="P133" s="219"/>
      <c r="Q133" s="219"/>
      <c r="S133" s="4"/>
    </row>
    <row r="134" spans="1:19" s="223" customFormat="1" ht="38.25">
      <c r="A134" s="219">
        <v>13</v>
      </c>
      <c r="B134" s="219" t="s">
        <v>647</v>
      </c>
      <c r="C134" s="219" t="s">
        <v>272</v>
      </c>
      <c r="D134" s="225">
        <v>2</v>
      </c>
      <c r="E134" s="225">
        <v>2</v>
      </c>
      <c r="F134" s="225">
        <v>2</v>
      </c>
      <c r="G134" s="219"/>
      <c r="H134" s="219">
        <v>126.01</v>
      </c>
      <c r="I134" s="219">
        <v>126.01</v>
      </c>
      <c r="J134" s="219"/>
      <c r="K134" s="219">
        <v>7</v>
      </c>
      <c r="L134" s="219">
        <v>7</v>
      </c>
      <c r="M134" s="219"/>
      <c r="N134" s="217" t="s">
        <v>543</v>
      </c>
      <c r="O134" s="219"/>
      <c r="P134" s="219"/>
      <c r="Q134" s="219"/>
      <c r="S134" s="4"/>
    </row>
    <row r="135" spans="1:19" s="223" customFormat="1" ht="36" customHeight="1">
      <c r="A135" s="219">
        <v>14</v>
      </c>
      <c r="B135" s="219" t="s">
        <v>647</v>
      </c>
      <c r="C135" s="219" t="s">
        <v>548</v>
      </c>
      <c r="D135" s="225">
        <v>2</v>
      </c>
      <c r="E135" s="225">
        <v>2</v>
      </c>
      <c r="F135" s="225">
        <v>2</v>
      </c>
      <c r="G135" s="219"/>
      <c r="H135" s="225">
        <v>119.8</v>
      </c>
      <c r="I135" s="225">
        <v>119.8</v>
      </c>
      <c r="J135" s="219"/>
      <c r="K135" s="225">
        <v>2</v>
      </c>
      <c r="L135" s="225">
        <v>2</v>
      </c>
      <c r="M135" s="219"/>
      <c r="N135" s="217" t="s">
        <v>115</v>
      </c>
      <c r="O135" s="219"/>
      <c r="P135" s="219"/>
      <c r="Q135" s="219"/>
      <c r="S135" s="4"/>
    </row>
    <row r="136" spans="1:19" s="223" customFormat="1" ht="38.25">
      <c r="A136" s="219">
        <v>15</v>
      </c>
      <c r="B136" s="219" t="s">
        <v>647</v>
      </c>
      <c r="C136" s="219" t="s">
        <v>547</v>
      </c>
      <c r="D136" s="225">
        <v>13</v>
      </c>
      <c r="E136" s="225">
        <v>2</v>
      </c>
      <c r="F136" s="225">
        <v>2</v>
      </c>
      <c r="G136" s="219"/>
      <c r="H136" s="219">
        <v>88.59</v>
      </c>
      <c r="I136" s="219">
        <v>88.59</v>
      </c>
      <c r="J136" s="219"/>
      <c r="K136" s="225">
        <v>3</v>
      </c>
      <c r="L136" s="225">
        <v>3</v>
      </c>
      <c r="M136" s="219"/>
      <c r="N136" s="217" t="s">
        <v>543</v>
      </c>
      <c r="O136" s="219"/>
      <c r="P136" s="219"/>
      <c r="Q136" s="219"/>
      <c r="S136" s="4"/>
    </row>
    <row r="137" spans="1:19" s="223" customFormat="1" ht="35.25" customHeight="1">
      <c r="A137" s="220">
        <v>16</v>
      </c>
      <c r="B137" s="219" t="s">
        <v>647</v>
      </c>
      <c r="C137" s="219" t="s">
        <v>28</v>
      </c>
      <c r="D137" s="225">
        <v>9</v>
      </c>
      <c r="E137" s="225">
        <v>2</v>
      </c>
      <c r="F137" s="225">
        <v>2</v>
      </c>
      <c r="G137" s="219"/>
      <c r="H137" s="225">
        <v>77.75</v>
      </c>
      <c r="I137" s="225">
        <v>77.75</v>
      </c>
      <c r="J137" s="219"/>
      <c r="K137" s="219">
        <v>6</v>
      </c>
      <c r="L137" s="219">
        <v>6</v>
      </c>
      <c r="M137" s="219"/>
      <c r="N137" s="217" t="s">
        <v>115</v>
      </c>
      <c r="O137" s="225"/>
      <c r="P137" s="219"/>
      <c r="Q137" s="219"/>
      <c r="S137" s="4"/>
    </row>
    <row r="138" spans="1:19" s="223" customFormat="1" ht="35.25" customHeight="1">
      <c r="A138" s="219">
        <v>17</v>
      </c>
      <c r="B138" s="219" t="s">
        <v>647</v>
      </c>
      <c r="C138" s="219" t="s">
        <v>545</v>
      </c>
      <c r="D138" s="225">
        <v>10</v>
      </c>
      <c r="E138" s="225">
        <v>4</v>
      </c>
      <c r="F138" s="225">
        <v>4</v>
      </c>
      <c r="G138" s="219"/>
      <c r="H138" s="225">
        <v>129</v>
      </c>
      <c r="I138" s="225">
        <v>129</v>
      </c>
      <c r="J138" s="219"/>
      <c r="K138" s="225">
        <v>4</v>
      </c>
      <c r="L138" s="225">
        <v>4</v>
      </c>
      <c r="M138" s="219"/>
      <c r="N138" s="217" t="s">
        <v>543</v>
      </c>
      <c r="O138" s="219"/>
      <c r="P138" s="219"/>
      <c r="Q138" s="219"/>
      <c r="S138" s="4"/>
    </row>
    <row r="139" spans="1:19" s="223" customFormat="1" ht="51">
      <c r="A139" s="219">
        <v>18</v>
      </c>
      <c r="B139" s="219" t="s">
        <v>647</v>
      </c>
      <c r="C139" s="219" t="s">
        <v>28</v>
      </c>
      <c r="D139" s="225">
        <v>21</v>
      </c>
      <c r="E139" s="225">
        <v>4</v>
      </c>
      <c r="F139" s="225">
        <v>4</v>
      </c>
      <c r="G139" s="219"/>
      <c r="H139" s="225">
        <v>106.36</v>
      </c>
      <c r="I139" s="225">
        <v>106.36</v>
      </c>
      <c r="J139" s="219"/>
      <c r="K139" s="225">
        <v>6</v>
      </c>
      <c r="L139" s="225">
        <v>6</v>
      </c>
      <c r="M139" s="219"/>
      <c r="N139" s="217" t="s">
        <v>549</v>
      </c>
      <c r="O139" s="219"/>
      <c r="P139" s="219"/>
      <c r="Q139" s="219"/>
      <c r="S139" s="4"/>
    </row>
    <row r="140" spans="1:19" s="223" customFormat="1" ht="62.25" customHeight="1">
      <c r="A140" s="219">
        <v>19</v>
      </c>
      <c r="B140" s="219" t="s">
        <v>647</v>
      </c>
      <c r="C140" s="219" t="s">
        <v>114</v>
      </c>
      <c r="D140" s="225">
        <v>4</v>
      </c>
      <c r="E140" s="225">
        <v>3</v>
      </c>
      <c r="F140" s="225">
        <v>3</v>
      </c>
      <c r="G140" s="219"/>
      <c r="H140" s="225">
        <v>154.98</v>
      </c>
      <c r="I140" s="225">
        <v>154.98</v>
      </c>
      <c r="J140" s="219"/>
      <c r="K140" s="225">
        <v>10</v>
      </c>
      <c r="L140" s="225">
        <v>10</v>
      </c>
      <c r="M140" s="219"/>
      <c r="N140" s="217" t="s">
        <v>550</v>
      </c>
      <c r="O140" s="219"/>
      <c r="P140" s="219"/>
      <c r="Q140" s="219"/>
      <c r="S140" s="4"/>
    </row>
    <row r="141" spans="1:19" s="223" customFormat="1" ht="60" customHeight="1">
      <c r="A141" s="220">
        <v>20</v>
      </c>
      <c r="B141" s="219" t="s">
        <v>647</v>
      </c>
      <c r="C141" s="227" t="s">
        <v>551</v>
      </c>
      <c r="D141" s="227">
        <v>9</v>
      </c>
      <c r="E141" s="227">
        <v>2</v>
      </c>
      <c r="F141" s="227">
        <v>2</v>
      </c>
      <c r="G141" s="227"/>
      <c r="H141" s="227">
        <v>123.1</v>
      </c>
      <c r="I141" s="227">
        <v>123.1</v>
      </c>
      <c r="J141" s="227"/>
      <c r="K141" s="227">
        <v>10</v>
      </c>
      <c r="L141" s="227">
        <v>10</v>
      </c>
      <c r="M141" s="227"/>
      <c r="N141" s="217" t="s">
        <v>552</v>
      </c>
      <c r="O141" s="219"/>
      <c r="P141" s="219"/>
      <c r="Q141" s="219"/>
      <c r="S141" s="4"/>
    </row>
    <row r="142" spans="1:19" s="223" customFormat="1" ht="62.25" customHeight="1">
      <c r="A142" s="219">
        <v>21</v>
      </c>
      <c r="B142" s="219" t="s">
        <v>647</v>
      </c>
      <c r="C142" s="219" t="s">
        <v>272</v>
      </c>
      <c r="D142" s="225">
        <v>8</v>
      </c>
      <c r="E142" s="225">
        <v>3</v>
      </c>
      <c r="F142" s="225">
        <v>3</v>
      </c>
      <c r="G142" s="219"/>
      <c r="H142" s="225">
        <v>110.04</v>
      </c>
      <c r="I142" s="225">
        <v>110.04</v>
      </c>
      <c r="J142" s="219"/>
      <c r="K142" s="225">
        <v>6</v>
      </c>
      <c r="L142" s="225">
        <v>6</v>
      </c>
      <c r="M142" s="219"/>
      <c r="N142" s="217" t="s">
        <v>553</v>
      </c>
      <c r="O142" s="219"/>
      <c r="P142" s="219"/>
      <c r="Q142" s="219"/>
      <c r="S142" s="4"/>
    </row>
    <row r="143" spans="1:19" s="223" customFormat="1" ht="51">
      <c r="A143" s="219">
        <v>22</v>
      </c>
      <c r="B143" s="219" t="s">
        <v>647</v>
      </c>
      <c r="C143" s="219" t="s">
        <v>114</v>
      </c>
      <c r="D143" s="225">
        <v>6</v>
      </c>
      <c r="E143" s="225">
        <v>2</v>
      </c>
      <c r="F143" s="225">
        <v>2</v>
      </c>
      <c r="G143" s="219"/>
      <c r="H143" s="225">
        <v>128.66</v>
      </c>
      <c r="I143" s="225">
        <v>128.66</v>
      </c>
      <c r="J143" s="219"/>
      <c r="K143" s="225">
        <v>10</v>
      </c>
      <c r="L143" s="225">
        <v>10</v>
      </c>
      <c r="M143" s="219"/>
      <c r="N143" s="217" t="s">
        <v>554</v>
      </c>
      <c r="O143" s="219"/>
      <c r="P143" s="219"/>
      <c r="Q143" s="219"/>
      <c r="S143" s="4"/>
    </row>
    <row r="144" spans="1:19" s="223" customFormat="1" ht="51">
      <c r="A144" s="219">
        <v>23</v>
      </c>
      <c r="B144" s="219" t="s">
        <v>647</v>
      </c>
      <c r="C144" s="219" t="s">
        <v>545</v>
      </c>
      <c r="D144" s="225">
        <v>14</v>
      </c>
      <c r="E144" s="225">
        <v>2</v>
      </c>
      <c r="F144" s="225">
        <v>2</v>
      </c>
      <c r="G144" s="219"/>
      <c r="H144" s="225">
        <v>77.11</v>
      </c>
      <c r="I144" s="225">
        <v>77.11</v>
      </c>
      <c r="J144" s="219"/>
      <c r="K144" s="225">
        <v>5</v>
      </c>
      <c r="L144" s="225">
        <v>5</v>
      </c>
      <c r="M144" s="219"/>
      <c r="N144" s="217" t="s">
        <v>555</v>
      </c>
      <c r="O144" s="219"/>
      <c r="P144" s="219"/>
      <c r="Q144" s="219"/>
      <c r="S144" s="4"/>
    </row>
    <row r="145" spans="1:19" s="223" customFormat="1" ht="51">
      <c r="A145" s="219">
        <v>24</v>
      </c>
      <c r="B145" s="219" t="s">
        <v>647</v>
      </c>
      <c r="C145" s="219" t="s">
        <v>545</v>
      </c>
      <c r="D145" s="225">
        <v>11</v>
      </c>
      <c r="E145" s="225">
        <v>2</v>
      </c>
      <c r="F145" s="225">
        <v>2</v>
      </c>
      <c r="G145" s="219"/>
      <c r="H145" s="225">
        <v>95.1</v>
      </c>
      <c r="I145" s="225">
        <v>95.1</v>
      </c>
      <c r="J145" s="219"/>
      <c r="K145" s="225">
        <v>6</v>
      </c>
      <c r="L145" s="225">
        <v>6</v>
      </c>
      <c r="M145" s="219"/>
      <c r="N145" s="217" t="s">
        <v>556</v>
      </c>
      <c r="O145" s="219"/>
      <c r="P145" s="219"/>
      <c r="Q145" s="219"/>
      <c r="S145" s="4"/>
    </row>
    <row r="146" spans="1:19" s="223" customFormat="1" ht="60" customHeight="1">
      <c r="A146" s="220">
        <v>25</v>
      </c>
      <c r="B146" s="219" t="s">
        <v>647</v>
      </c>
      <c r="C146" s="219" t="s">
        <v>545</v>
      </c>
      <c r="D146" s="225">
        <v>16</v>
      </c>
      <c r="E146" s="225">
        <v>2</v>
      </c>
      <c r="F146" s="225">
        <v>2</v>
      </c>
      <c r="G146" s="219"/>
      <c r="H146" s="225">
        <v>114.31</v>
      </c>
      <c r="I146" s="225">
        <v>114.31</v>
      </c>
      <c r="J146" s="219"/>
      <c r="K146" s="225">
        <v>7</v>
      </c>
      <c r="L146" s="225">
        <v>7</v>
      </c>
      <c r="M146" s="219"/>
      <c r="N146" s="217" t="s">
        <v>557</v>
      </c>
      <c r="O146" s="219"/>
      <c r="P146" s="219"/>
      <c r="Q146" s="219"/>
      <c r="S146" s="4"/>
    </row>
    <row r="147" spans="1:19" s="223" customFormat="1" ht="60.75" customHeight="1">
      <c r="A147" s="219">
        <v>26</v>
      </c>
      <c r="B147" s="219" t="s">
        <v>647</v>
      </c>
      <c r="C147" s="219" t="s">
        <v>545</v>
      </c>
      <c r="D147" s="225">
        <v>5</v>
      </c>
      <c r="E147" s="225">
        <v>2</v>
      </c>
      <c r="F147" s="225">
        <v>2</v>
      </c>
      <c r="G147" s="219"/>
      <c r="H147" s="225">
        <v>132.03</v>
      </c>
      <c r="I147" s="225">
        <v>132.03</v>
      </c>
      <c r="J147" s="219"/>
      <c r="K147" s="225">
        <v>9</v>
      </c>
      <c r="L147" s="225">
        <v>9</v>
      </c>
      <c r="M147" s="219"/>
      <c r="N147" s="217" t="s">
        <v>558</v>
      </c>
      <c r="O147" s="219"/>
      <c r="P147" s="219"/>
      <c r="Q147" s="219"/>
      <c r="S147" s="4"/>
    </row>
    <row r="148" spans="1:25" s="223" customFormat="1" ht="60.75" customHeight="1">
      <c r="A148" s="219">
        <v>27</v>
      </c>
      <c r="B148" s="219" t="s">
        <v>647</v>
      </c>
      <c r="C148" s="219" t="s">
        <v>130</v>
      </c>
      <c r="D148" s="225">
        <v>2</v>
      </c>
      <c r="E148" s="225">
        <v>2</v>
      </c>
      <c r="F148" s="225">
        <v>2</v>
      </c>
      <c r="G148" s="219"/>
      <c r="H148" s="225">
        <v>90.81</v>
      </c>
      <c r="I148" s="225">
        <v>90.81</v>
      </c>
      <c r="J148" s="219"/>
      <c r="K148" s="225">
        <v>3</v>
      </c>
      <c r="L148" s="225">
        <v>3</v>
      </c>
      <c r="M148" s="219"/>
      <c r="N148" s="217" t="s">
        <v>559</v>
      </c>
      <c r="O148" s="219"/>
      <c r="P148" s="219"/>
      <c r="Q148" s="219"/>
      <c r="S148" s="222"/>
      <c r="T148" s="228"/>
      <c r="U148" s="228"/>
      <c r="V148" s="228"/>
      <c r="W148" s="228"/>
      <c r="X148" s="228"/>
      <c r="Y148" s="228"/>
    </row>
    <row r="149" spans="1:148" s="227" customFormat="1" ht="51">
      <c r="A149" s="219">
        <v>28</v>
      </c>
      <c r="B149" s="219" t="s">
        <v>647</v>
      </c>
      <c r="C149" s="219" t="s">
        <v>547</v>
      </c>
      <c r="D149" s="225">
        <v>16</v>
      </c>
      <c r="E149" s="225">
        <v>2</v>
      </c>
      <c r="F149" s="225">
        <v>2</v>
      </c>
      <c r="G149" s="219"/>
      <c r="H149" s="225">
        <v>108.12</v>
      </c>
      <c r="I149" s="225">
        <v>108.12</v>
      </c>
      <c r="J149" s="219"/>
      <c r="K149" s="225">
        <v>9</v>
      </c>
      <c r="L149" s="225">
        <v>9</v>
      </c>
      <c r="M149" s="219"/>
      <c r="N149" s="217" t="s">
        <v>560</v>
      </c>
      <c r="O149" s="219"/>
      <c r="P149" s="219"/>
      <c r="Q149" s="219"/>
      <c r="R149" s="228"/>
      <c r="S149" s="222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8"/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8"/>
      <c r="CU149" s="228"/>
      <c r="CV149" s="228"/>
      <c r="CW149" s="228"/>
      <c r="CX149" s="228"/>
      <c r="CY149" s="228"/>
      <c r="CZ149" s="228"/>
      <c r="DA149" s="228"/>
      <c r="DB149" s="228"/>
      <c r="DC149" s="228"/>
      <c r="DD149" s="228"/>
      <c r="DE149" s="228"/>
      <c r="DF149" s="228"/>
      <c r="DG149" s="228"/>
      <c r="DH149" s="228"/>
      <c r="DI149" s="228"/>
      <c r="DJ149" s="228"/>
      <c r="DK149" s="228"/>
      <c r="DL149" s="228"/>
      <c r="DM149" s="228"/>
      <c r="DN149" s="228"/>
      <c r="DO149" s="228"/>
      <c r="DP149" s="228"/>
      <c r="DQ149" s="228"/>
      <c r="DR149" s="228"/>
      <c r="DS149" s="228"/>
      <c r="DT149" s="228"/>
      <c r="DU149" s="228"/>
      <c r="DV149" s="228"/>
      <c r="DW149" s="228"/>
      <c r="DX149" s="228"/>
      <c r="DY149" s="228"/>
      <c r="DZ149" s="228"/>
      <c r="EA149" s="228"/>
      <c r="EB149" s="228"/>
      <c r="EC149" s="228"/>
      <c r="ED149" s="228"/>
      <c r="EE149" s="228"/>
      <c r="EF149" s="228"/>
      <c r="EG149" s="228"/>
      <c r="EH149" s="228"/>
      <c r="EI149" s="228"/>
      <c r="EJ149" s="228"/>
      <c r="EK149" s="228"/>
      <c r="EL149" s="228"/>
      <c r="EM149" s="228"/>
      <c r="EN149" s="228"/>
      <c r="EO149" s="228"/>
      <c r="EP149" s="228"/>
      <c r="EQ149" s="228"/>
      <c r="ER149" s="228"/>
    </row>
    <row r="150" spans="1:148" s="227" customFormat="1" ht="51">
      <c r="A150" s="219">
        <v>29</v>
      </c>
      <c r="B150" s="219" t="s">
        <v>647</v>
      </c>
      <c r="C150" s="219" t="s">
        <v>28</v>
      </c>
      <c r="D150" s="225">
        <v>24</v>
      </c>
      <c r="E150" s="225">
        <v>2</v>
      </c>
      <c r="F150" s="225">
        <v>2</v>
      </c>
      <c r="G150" s="219"/>
      <c r="H150" s="225">
        <v>71.82</v>
      </c>
      <c r="I150" s="225">
        <v>71.82</v>
      </c>
      <c r="J150" s="219"/>
      <c r="K150" s="225">
        <v>4</v>
      </c>
      <c r="L150" s="225">
        <v>4</v>
      </c>
      <c r="M150" s="219"/>
      <c r="N150" s="217" t="s">
        <v>561</v>
      </c>
      <c r="O150" s="219"/>
      <c r="P150" s="219"/>
      <c r="Q150" s="219"/>
      <c r="R150" s="228"/>
      <c r="S150" s="222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8"/>
      <c r="BT150" s="228"/>
      <c r="BU150" s="228"/>
      <c r="BV150" s="228"/>
      <c r="BW150" s="228"/>
      <c r="BX150" s="228"/>
      <c r="BY150" s="228"/>
      <c r="BZ150" s="228"/>
      <c r="CA150" s="228"/>
      <c r="CB150" s="228"/>
      <c r="CC150" s="228"/>
      <c r="CD150" s="228"/>
      <c r="CE150" s="228"/>
      <c r="CF150" s="228"/>
      <c r="CG150" s="228"/>
      <c r="CH150" s="228"/>
      <c r="CI150" s="228"/>
      <c r="CJ150" s="228"/>
      <c r="CK150" s="228"/>
      <c r="CL150" s="228"/>
      <c r="CM150" s="228"/>
      <c r="CN150" s="228"/>
      <c r="CO150" s="228"/>
      <c r="CP150" s="228"/>
      <c r="CQ150" s="228"/>
      <c r="CR150" s="228"/>
      <c r="CS150" s="228"/>
      <c r="CT150" s="228"/>
      <c r="CU150" s="228"/>
      <c r="CV150" s="228"/>
      <c r="CW150" s="228"/>
      <c r="CX150" s="228"/>
      <c r="CY150" s="228"/>
      <c r="CZ150" s="228"/>
      <c r="DA150" s="228"/>
      <c r="DB150" s="228"/>
      <c r="DC150" s="228"/>
      <c r="DD150" s="228"/>
      <c r="DE150" s="228"/>
      <c r="DF150" s="228"/>
      <c r="DG150" s="228"/>
      <c r="DH150" s="228"/>
      <c r="DI150" s="228"/>
      <c r="DJ150" s="228"/>
      <c r="DK150" s="228"/>
      <c r="DL150" s="228"/>
      <c r="DM150" s="228"/>
      <c r="DN150" s="228"/>
      <c r="DO150" s="228"/>
      <c r="DP150" s="228"/>
      <c r="DQ150" s="228"/>
      <c r="DR150" s="228"/>
      <c r="DS150" s="228"/>
      <c r="DT150" s="228"/>
      <c r="DU150" s="228"/>
      <c r="DV150" s="228"/>
      <c r="DW150" s="228"/>
      <c r="DX150" s="228"/>
      <c r="DY150" s="228"/>
      <c r="DZ150" s="228"/>
      <c r="EA150" s="228"/>
      <c r="EB150" s="228"/>
      <c r="EC150" s="228"/>
      <c r="ED150" s="228"/>
      <c r="EE150" s="228"/>
      <c r="EF150" s="228"/>
      <c r="EG150" s="228"/>
      <c r="EH150" s="228"/>
      <c r="EI150" s="228"/>
      <c r="EJ150" s="228"/>
      <c r="EK150" s="228"/>
      <c r="EL150" s="228"/>
      <c r="EM150" s="228"/>
      <c r="EN150" s="228"/>
      <c r="EO150" s="228"/>
      <c r="EP150" s="228"/>
      <c r="EQ150" s="228"/>
      <c r="ER150" s="228"/>
    </row>
    <row r="151" spans="1:148" s="227" customFormat="1" ht="51">
      <c r="A151" s="219">
        <v>30</v>
      </c>
      <c r="B151" s="219" t="s">
        <v>647</v>
      </c>
      <c r="C151" s="219" t="s">
        <v>272</v>
      </c>
      <c r="D151" s="225">
        <v>5</v>
      </c>
      <c r="E151" s="225">
        <v>4</v>
      </c>
      <c r="F151" s="225">
        <v>4</v>
      </c>
      <c r="G151" s="219"/>
      <c r="H151" s="225">
        <v>118.13</v>
      </c>
      <c r="I151" s="225">
        <v>118.13</v>
      </c>
      <c r="J151" s="219"/>
      <c r="K151" s="225">
        <v>9</v>
      </c>
      <c r="L151" s="225">
        <v>9</v>
      </c>
      <c r="M151" s="219"/>
      <c r="N151" s="217" t="s">
        <v>562</v>
      </c>
      <c r="O151" s="219"/>
      <c r="P151" s="219"/>
      <c r="Q151" s="219"/>
      <c r="R151" s="228"/>
      <c r="S151" s="222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  <c r="CF151" s="228"/>
      <c r="CG151" s="228"/>
      <c r="CH151" s="228"/>
      <c r="CI151" s="228"/>
      <c r="CJ151" s="228"/>
      <c r="CK151" s="228"/>
      <c r="CL151" s="228"/>
      <c r="CM151" s="228"/>
      <c r="CN151" s="228"/>
      <c r="CO151" s="228"/>
      <c r="CP151" s="228"/>
      <c r="CQ151" s="228"/>
      <c r="CR151" s="228"/>
      <c r="CS151" s="228"/>
      <c r="CT151" s="228"/>
      <c r="CU151" s="228"/>
      <c r="CV151" s="228"/>
      <c r="CW151" s="228"/>
      <c r="CX151" s="228"/>
      <c r="CY151" s="228"/>
      <c r="CZ151" s="228"/>
      <c r="DA151" s="228"/>
      <c r="DB151" s="228"/>
      <c r="DC151" s="228"/>
      <c r="DD151" s="228"/>
      <c r="DE151" s="228"/>
      <c r="DF151" s="228"/>
      <c r="DG151" s="228"/>
      <c r="DH151" s="228"/>
      <c r="DI151" s="228"/>
      <c r="DJ151" s="228"/>
      <c r="DK151" s="228"/>
      <c r="DL151" s="228"/>
      <c r="DM151" s="228"/>
      <c r="DN151" s="228"/>
      <c r="DO151" s="228"/>
      <c r="DP151" s="228"/>
      <c r="DQ151" s="228"/>
      <c r="DR151" s="228"/>
      <c r="DS151" s="228"/>
      <c r="DT151" s="228"/>
      <c r="DU151" s="228"/>
      <c r="DV151" s="228"/>
      <c r="DW151" s="228"/>
      <c r="DX151" s="228"/>
      <c r="DY151" s="228"/>
      <c r="DZ151" s="228"/>
      <c r="EA151" s="228"/>
      <c r="EB151" s="228"/>
      <c r="EC151" s="228"/>
      <c r="ED151" s="228"/>
      <c r="EE151" s="228"/>
      <c r="EF151" s="228"/>
      <c r="EG151" s="228"/>
      <c r="EH151" s="228"/>
      <c r="EI151" s="228"/>
      <c r="EJ151" s="228"/>
      <c r="EK151" s="228"/>
      <c r="EL151" s="228"/>
      <c r="EM151" s="228"/>
      <c r="EN151" s="228"/>
      <c r="EO151" s="228"/>
      <c r="EP151" s="228"/>
      <c r="EQ151" s="228"/>
      <c r="ER151" s="228"/>
    </row>
    <row r="152" spans="1:19" s="228" customFormat="1" ht="51">
      <c r="A152" s="219">
        <v>31</v>
      </c>
      <c r="B152" s="219" t="s">
        <v>647</v>
      </c>
      <c r="C152" s="219" t="s">
        <v>272</v>
      </c>
      <c r="D152" s="225">
        <v>4</v>
      </c>
      <c r="E152" s="225">
        <v>2</v>
      </c>
      <c r="F152" s="225">
        <v>2</v>
      </c>
      <c r="G152" s="219"/>
      <c r="H152" s="225">
        <v>111</v>
      </c>
      <c r="I152" s="225">
        <v>111</v>
      </c>
      <c r="J152" s="219"/>
      <c r="K152" s="225">
        <v>2</v>
      </c>
      <c r="L152" s="225">
        <v>2</v>
      </c>
      <c r="M152" s="219"/>
      <c r="N152" s="217" t="s">
        <v>563</v>
      </c>
      <c r="O152" s="219"/>
      <c r="P152" s="219"/>
      <c r="Q152" s="219"/>
      <c r="S152" s="222"/>
    </row>
    <row r="153" spans="1:19" s="228" customFormat="1" ht="51">
      <c r="A153" s="219">
        <v>32</v>
      </c>
      <c r="B153" s="219" t="s">
        <v>647</v>
      </c>
      <c r="C153" s="219" t="s">
        <v>28</v>
      </c>
      <c r="D153" s="225">
        <v>25</v>
      </c>
      <c r="E153" s="225">
        <v>1</v>
      </c>
      <c r="F153" s="225">
        <v>1</v>
      </c>
      <c r="G153" s="219"/>
      <c r="H153" s="225">
        <v>45.67</v>
      </c>
      <c r="I153" s="225">
        <v>45.67</v>
      </c>
      <c r="J153" s="219"/>
      <c r="K153" s="225">
        <v>8</v>
      </c>
      <c r="L153" s="225">
        <v>8</v>
      </c>
      <c r="M153" s="219"/>
      <c r="N153" s="217" t="s">
        <v>564</v>
      </c>
      <c r="O153" s="219"/>
      <c r="P153" s="219"/>
      <c r="Q153" s="219"/>
      <c r="S153" s="222"/>
    </row>
    <row r="154" spans="1:19" s="228" customFormat="1" ht="60.75" customHeight="1">
      <c r="A154" s="219">
        <v>33</v>
      </c>
      <c r="B154" s="219" t="s">
        <v>647</v>
      </c>
      <c r="C154" s="219" t="s">
        <v>547</v>
      </c>
      <c r="D154" s="225">
        <v>12</v>
      </c>
      <c r="E154" s="225">
        <v>2</v>
      </c>
      <c r="F154" s="225">
        <v>2</v>
      </c>
      <c r="G154" s="219"/>
      <c r="H154" s="225">
        <v>136.98</v>
      </c>
      <c r="I154" s="225">
        <v>136.98</v>
      </c>
      <c r="J154" s="219"/>
      <c r="K154" s="225">
        <v>9</v>
      </c>
      <c r="L154" s="225">
        <v>9</v>
      </c>
      <c r="M154" s="219"/>
      <c r="N154" s="217" t="s">
        <v>565</v>
      </c>
      <c r="O154" s="219"/>
      <c r="P154" s="219"/>
      <c r="Q154" s="219"/>
      <c r="S154" s="222"/>
    </row>
    <row r="155" spans="1:19" s="228" customFormat="1" ht="60" customHeight="1">
      <c r="A155" s="219">
        <v>34</v>
      </c>
      <c r="B155" s="219" t="s">
        <v>647</v>
      </c>
      <c r="C155" s="219" t="s">
        <v>545</v>
      </c>
      <c r="D155" s="225">
        <v>12</v>
      </c>
      <c r="E155" s="225">
        <v>1</v>
      </c>
      <c r="F155" s="225">
        <v>1</v>
      </c>
      <c r="G155" s="219"/>
      <c r="H155" s="225">
        <v>58.82</v>
      </c>
      <c r="I155" s="225">
        <v>58.82</v>
      </c>
      <c r="J155" s="219"/>
      <c r="K155" s="225">
        <v>2</v>
      </c>
      <c r="L155" s="225">
        <v>2</v>
      </c>
      <c r="M155" s="219"/>
      <c r="N155" s="217" t="s">
        <v>565</v>
      </c>
      <c r="O155" s="219"/>
      <c r="P155" s="219"/>
      <c r="Q155" s="219"/>
      <c r="S155" s="222"/>
    </row>
    <row r="156" spans="1:17" s="223" customFormat="1" ht="58.5" customHeight="1">
      <c r="A156" s="219">
        <v>35</v>
      </c>
      <c r="B156" s="219" t="s">
        <v>647</v>
      </c>
      <c r="C156" s="219" t="s">
        <v>545</v>
      </c>
      <c r="D156" s="219">
        <v>15</v>
      </c>
      <c r="E156" s="219">
        <v>1</v>
      </c>
      <c r="F156" s="219">
        <v>1</v>
      </c>
      <c r="G156" s="219"/>
      <c r="H156" s="219">
        <v>54.57</v>
      </c>
      <c r="I156" s="219">
        <v>54.57</v>
      </c>
      <c r="J156" s="219"/>
      <c r="K156" s="219">
        <v>2</v>
      </c>
      <c r="L156" s="219">
        <v>2</v>
      </c>
      <c r="M156" s="219"/>
      <c r="N156" s="217" t="s">
        <v>525</v>
      </c>
      <c r="O156" s="219"/>
      <c r="P156" s="219"/>
      <c r="Q156" s="219"/>
    </row>
    <row r="157" spans="1:19" s="228" customFormat="1" ht="59.25" customHeight="1">
      <c r="A157" s="219">
        <v>36</v>
      </c>
      <c r="B157" s="219" t="s">
        <v>647</v>
      </c>
      <c r="C157" s="219" t="s">
        <v>566</v>
      </c>
      <c r="D157" s="225">
        <v>3</v>
      </c>
      <c r="E157" s="225">
        <v>2</v>
      </c>
      <c r="F157" s="225">
        <v>2</v>
      </c>
      <c r="G157" s="219"/>
      <c r="H157" s="225">
        <v>99.59</v>
      </c>
      <c r="I157" s="225">
        <v>99.59</v>
      </c>
      <c r="J157" s="219"/>
      <c r="K157" s="225">
        <v>5</v>
      </c>
      <c r="L157" s="225">
        <v>5</v>
      </c>
      <c r="M157" s="219"/>
      <c r="N157" s="217" t="s">
        <v>525</v>
      </c>
      <c r="O157" s="219"/>
      <c r="P157" s="219"/>
      <c r="Q157" s="219"/>
      <c r="S157" s="222"/>
    </row>
    <row r="158" spans="1:19" s="228" customFormat="1" ht="51">
      <c r="A158" s="219">
        <v>37</v>
      </c>
      <c r="B158" s="219" t="s">
        <v>647</v>
      </c>
      <c r="C158" s="219" t="s">
        <v>547</v>
      </c>
      <c r="D158" s="225">
        <v>15</v>
      </c>
      <c r="E158" s="225">
        <v>2</v>
      </c>
      <c r="F158" s="225">
        <v>2</v>
      </c>
      <c r="G158" s="219"/>
      <c r="H158" s="225">
        <v>144.44</v>
      </c>
      <c r="I158" s="225">
        <v>144.44</v>
      </c>
      <c r="J158" s="219"/>
      <c r="K158" s="225">
        <v>8</v>
      </c>
      <c r="L158" s="225">
        <v>8</v>
      </c>
      <c r="M158" s="219"/>
      <c r="N158" s="217" t="s">
        <v>525</v>
      </c>
      <c r="O158" s="219"/>
      <c r="P158" s="219"/>
      <c r="Q158" s="219"/>
      <c r="S158" s="222"/>
    </row>
    <row r="159" spans="1:19" s="228" customFormat="1" ht="51">
      <c r="A159" s="219">
        <v>38</v>
      </c>
      <c r="B159" s="219" t="s">
        <v>647</v>
      </c>
      <c r="C159" s="219" t="s">
        <v>545</v>
      </c>
      <c r="D159" s="225">
        <v>3</v>
      </c>
      <c r="E159" s="225">
        <v>3</v>
      </c>
      <c r="F159" s="225">
        <v>3</v>
      </c>
      <c r="G159" s="219"/>
      <c r="H159" s="225">
        <v>109.94</v>
      </c>
      <c r="I159" s="225">
        <v>109.94</v>
      </c>
      <c r="J159" s="219"/>
      <c r="K159" s="225">
        <v>6</v>
      </c>
      <c r="L159" s="225">
        <v>6</v>
      </c>
      <c r="M159" s="219"/>
      <c r="N159" s="217" t="s">
        <v>567</v>
      </c>
      <c r="O159" s="219"/>
      <c r="P159" s="219"/>
      <c r="Q159" s="219"/>
      <c r="S159" s="222"/>
    </row>
    <row r="160" spans="1:25" s="223" customFormat="1" ht="33" customHeight="1">
      <c r="A160" s="219"/>
      <c r="B160" s="219"/>
      <c r="C160" s="220" t="s">
        <v>105</v>
      </c>
      <c r="D160" s="221"/>
      <c r="E160" s="221">
        <f>SUM(E122:E159)</f>
        <v>85</v>
      </c>
      <c r="F160" s="221">
        <f aca="true" t="shared" si="3" ref="F160:L160">SUM(F122:F159)</f>
        <v>85</v>
      </c>
      <c r="G160" s="221">
        <f t="shared" si="3"/>
        <v>0</v>
      </c>
      <c r="H160" s="221">
        <f t="shared" si="3"/>
        <v>3940.4900000000007</v>
      </c>
      <c r="I160" s="221">
        <f t="shared" si="3"/>
        <v>3940.4900000000007</v>
      </c>
      <c r="J160" s="221">
        <f t="shared" si="3"/>
        <v>0</v>
      </c>
      <c r="K160" s="221">
        <f t="shared" si="3"/>
        <v>233</v>
      </c>
      <c r="L160" s="221">
        <f t="shared" si="3"/>
        <v>233</v>
      </c>
      <c r="M160" s="221">
        <f>SUM(M123:M159)</f>
        <v>0</v>
      </c>
      <c r="N160" s="217"/>
      <c r="O160" s="219"/>
      <c r="P160" s="219"/>
      <c r="Q160" s="219"/>
      <c r="S160" s="222"/>
      <c r="T160" s="228"/>
      <c r="U160" s="228"/>
      <c r="V160" s="228"/>
      <c r="W160" s="228"/>
      <c r="X160" s="228"/>
      <c r="Y160" s="228"/>
    </row>
    <row r="161" spans="1:17" s="223" customFormat="1" ht="51">
      <c r="A161" s="225">
        <v>1</v>
      </c>
      <c r="B161" s="219" t="s">
        <v>648</v>
      </c>
      <c r="C161" s="219" t="s">
        <v>190</v>
      </c>
      <c r="D161" s="225">
        <v>13</v>
      </c>
      <c r="E161" s="225">
        <v>1</v>
      </c>
      <c r="F161" s="225">
        <v>1</v>
      </c>
      <c r="G161" s="225"/>
      <c r="H161" s="225">
        <v>37</v>
      </c>
      <c r="I161" s="225">
        <v>37</v>
      </c>
      <c r="J161" s="225"/>
      <c r="K161" s="225">
        <v>1</v>
      </c>
      <c r="L161" s="225">
        <v>1</v>
      </c>
      <c r="M161" s="225"/>
      <c r="N161" s="217" t="s">
        <v>568</v>
      </c>
      <c r="O161" s="219"/>
      <c r="P161" s="219"/>
      <c r="Q161" s="219"/>
    </row>
    <row r="162" spans="1:19" s="227" customFormat="1" ht="51">
      <c r="A162" s="219">
        <v>2</v>
      </c>
      <c r="B162" s="219" t="s">
        <v>648</v>
      </c>
      <c r="C162" s="219" t="s">
        <v>569</v>
      </c>
      <c r="D162" s="225">
        <v>23</v>
      </c>
      <c r="E162" s="225">
        <v>2</v>
      </c>
      <c r="F162" s="225">
        <v>1</v>
      </c>
      <c r="G162" s="219">
        <v>1</v>
      </c>
      <c r="H162" s="225">
        <v>44.68</v>
      </c>
      <c r="I162" s="225">
        <v>24.21</v>
      </c>
      <c r="J162" s="219">
        <v>20.47</v>
      </c>
      <c r="K162" s="225">
        <v>4</v>
      </c>
      <c r="L162" s="225">
        <v>3</v>
      </c>
      <c r="M162" s="219">
        <v>1</v>
      </c>
      <c r="N162" s="217" t="s">
        <v>570</v>
      </c>
      <c r="O162" s="219"/>
      <c r="P162" s="219"/>
      <c r="Q162" s="219"/>
      <c r="R162" s="229"/>
      <c r="S162" s="230"/>
    </row>
    <row r="163" spans="1:17" s="223" customFormat="1" ht="51">
      <c r="A163" s="219">
        <v>3</v>
      </c>
      <c r="B163" s="219" t="s">
        <v>648</v>
      </c>
      <c r="C163" s="219" t="s">
        <v>569</v>
      </c>
      <c r="D163" s="225">
        <v>17</v>
      </c>
      <c r="E163" s="225">
        <v>1</v>
      </c>
      <c r="F163" s="225">
        <v>1</v>
      </c>
      <c r="G163" s="219"/>
      <c r="H163" s="225">
        <v>46.29</v>
      </c>
      <c r="I163" s="225">
        <v>46.29</v>
      </c>
      <c r="J163" s="219"/>
      <c r="K163" s="225">
        <v>2</v>
      </c>
      <c r="L163" s="225">
        <v>2</v>
      </c>
      <c r="M163" s="219"/>
      <c r="N163" s="217" t="s">
        <v>571</v>
      </c>
      <c r="O163" s="219"/>
      <c r="P163" s="219"/>
      <c r="Q163" s="219"/>
    </row>
    <row r="164" spans="1:17" s="223" customFormat="1" ht="51">
      <c r="A164" s="219">
        <v>4</v>
      </c>
      <c r="B164" s="219" t="s">
        <v>648</v>
      </c>
      <c r="C164" s="219" t="s">
        <v>569</v>
      </c>
      <c r="D164" s="225">
        <v>2</v>
      </c>
      <c r="E164" s="225">
        <v>1</v>
      </c>
      <c r="F164" s="225">
        <v>1</v>
      </c>
      <c r="G164" s="219"/>
      <c r="H164" s="225">
        <v>42.94</v>
      </c>
      <c r="I164" s="225">
        <v>42.94</v>
      </c>
      <c r="J164" s="219"/>
      <c r="K164" s="225">
        <v>4</v>
      </c>
      <c r="L164" s="225">
        <v>4</v>
      </c>
      <c r="M164" s="219"/>
      <c r="N164" s="217" t="s">
        <v>572</v>
      </c>
      <c r="O164" s="219"/>
      <c r="P164" s="219"/>
      <c r="Q164" s="219"/>
    </row>
    <row r="165" spans="1:17" s="223" customFormat="1" ht="51">
      <c r="A165" s="219">
        <v>5</v>
      </c>
      <c r="B165" s="219" t="s">
        <v>648</v>
      </c>
      <c r="C165" s="219" t="s">
        <v>573</v>
      </c>
      <c r="D165" s="225">
        <v>6</v>
      </c>
      <c r="E165" s="225">
        <v>1</v>
      </c>
      <c r="F165" s="225">
        <v>1</v>
      </c>
      <c r="G165" s="219"/>
      <c r="H165" s="225">
        <v>30</v>
      </c>
      <c r="I165" s="225">
        <v>30</v>
      </c>
      <c r="J165" s="219"/>
      <c r="K165" s="225">
        <v>1</v>
      </c>
      <c r="L165" s="225">
        <v>1</v>
      </c>
      <c r="M165" s="219"/>
      <c r="N165" s="217" t="s">
        <v>574</v>
      </c>
      <c r="O165" s="219"/>
      <c r="P165" s="219"/>
      <c r="Q165" s="219"/>
    </row>
    <row r="166" spans="1:17" s="228" customFormat="1" ht="51">
      <c r="A166" s="219">
        <v>6</v>
      </c>
      <c r="B166" s="219" t="s">
        <v>648</v>
      </c>
      <c r="C166" s="219" t="s">
        <v>190</v>
      </c>
      <c r="D166" s="225">
        <v>11</v>
      </c>
      <c r="E166" s="225">
        <v>2</v>
      </c>
      <c r="F166" s="225">
        <v>2</v>
      </c>
      <c r="G166" s="219"/>
      <c r="H166" s="225">
        <v>68.77</v>
      </c>
      <c r="I166" s="225">
        <v>68.77</v>
      </c>
      <c r="J166" s="219"/>
      <c r="K166" s="225">
        <v>3</v>
      </c>
      <c r="L166" s="225">
        <v>3</v>
      </c>
      <c r="M166" s="219"/>
      <c r="N166" s="217" t="s">
        <v>525</v>
      </c>
      <c r="O166" s="219"/>
      <c r="P166" s="219"/>
      <c r="Q166" s="219"/>
    </row>
    <row r="167" spans="1:17" s="223" customFormat="1" ht="51">
      <c r="A167" s="219">
        <v>7</v>
      </c>
      <c r="B167" s="219" t="s">
        <v>648</v>
      </c>
      <c r="C167" s="219" t="s">
        <v>14</v>
      </c>
      <c r="D167" s="225">
        <v>3</v>
      </c>
      <c r="E167" s="225">
        <v>1</v>
      </c>
      <c r="F167" s="225">
        <v>1</v>
      </c>
      <c r="G167" s="219"/>
      <c r="H167" s="225">
        <v>40</v>
      </c>
      <c r="I167" s="225">
        <v>40</v>
      </c>
      <c r="J167" s="219"/>
      <c r="K167" s="225">
        <v>5</v>
      </c>
      <c r="L167" s="225">
        <v>5</v>
      </c>
      <c r="M167" s="219"/>
      <c r="N167" s="217" t="s">
        <v>575</v>
      </c>
      <c r="O167" s="219"/>
      <c r="P167" s="219"/>
      <c r="Q167" s="219"/>
    </row>
    <row r="168" spans="1:17" s="223" customFormat="1" ht="51">
      <c r="A168" s="219">
        <v>8</v>
      </c>
      <c r="B168" s="219" t="s">
        <v>648</v>
      </c>
      <c r="C168" s="219" t="s">
        <v>573</v>
      </c>
      <c r="D168" s="225">
        <v>11</v>
      </c>
      <c r="E168" s="225">
        <v>2</v>
      </c>
      <c r="F168" s="225">
        <v>2</v>
      </c>
      <c r="G168" s="219"/>
      <c r="H168" s="225">
        <v>144.19</v>
      </c>
      <c r="I168" s="225">
        <v>144.19</v>
      </c>
      <c r="J168" s="219"/>
      <c r="K168" s="225">
        <v>4</v>
      </c>
      <c r="L168" s="225">
        <v>4</v>
      </c>
      <c r="M168" s="219"/>
      <c r="N168" s="217" t="s">
        <v>576</v>
      </c>
      <c r="O168" s="219"/>
      <c r="P168" s="219"/>
      <c r="Q168" s="219"/>
    </row>
    <row r="169" spans="1:17" s="223" customFormat="1" ht="51">
      <c r="A169" s="219">
        <v>9</v>
      </c>
      <c r="B169" s="219" t="s">
        <v>648</v>
      </c>
      <c r="C169" s="219" t="s">
        <v>569</v>
      </c>
      <c r="D169" s="225">
        <v>3</v>
      </c>
      <c r="E169" s="225">
        <v>3</v>
      </c>
      <c r="F169" s="225">
        <v>3</v>
      </c>
      <c r="G169" s="219"/>
      <c r="H169" s="225">
        <v>146.51</v>
      </c>
      <c r="I169" s="225">
        <v>146.51</v>
      </c>
      <c r="J169" s="219"/>
      <c r="K169" s="225">
        <v>11</v>
      </c>
      <c r="L169" s="225">
        <v>11</v>
      </c>
      <c r="M169" s="219"/>
      <c r="N169" s="217" t="s">
        <v>577</v>
      </c>
      <c r="O169" s="219"/>
      <c r="P169" s="219"/>
      <c r="Q169" s="219"/>
    </row>
    <row r="170" spans="1:17" s="228" customFormat="1" ht="51">
      <c r="A170" s="219">
        <v>10</v>
      </c>
      <c r="B170" s="219" t="s">
        <v>648</v>
      </c>
      <c r="C170" s="219" t="s">
        <v>573</v>
      </c>
      <c r="D170" s="225">
        <v>5</v>
      </c>
      <c r="E170" s="225">
        <v>1</v>
      </c>
      <c r="F170" s="225">
        <v>1</v>
      </c>
      <c r="G170" s="219"/>
      <c r="H170" s="225">
        <v>48.64</v>
      </c>
      <c r="I170" s="225">
        <v>48.64</v>
      </c>
      <c r="J170" s="219"/>
      <c r="K170" s="225">
        <v>4</v>
      </c>
      <c r="L170" s="225">
        <v>4</v>
      </c>
      <c r="M170" s="219"/>
      <c r="N170" s="217" t="s">
        <v>578</v>
      </c>
      <c r="O170" s="219"/>
      <c r="P170" s="219"/>
      <c r="Q170" s="219"/>
    </row>
    <row r="171" spans="1:17" s="228" customFormat="1" ht="51">
      <c r="A171" s="219">
        <v>11</v>
      </c>
      <c r="B171" s="219" t="s">
        <v>648</v>
      </c>
      <c r="C171" s="219" t="s">
        <v>573</v>
      </c>
      <c r="D171" s="225">
        <v>2</v>
      </c>
      <c r="E171" s="225">
        <v>2</v>
      </c>
      <c r="F171" s="225">
        <v>2</v>
      </c>
      <c r="G171" s="219"/>
      <c r="H171" s="225">
        <v>42.81</v>
      </c>
      <c r="I171" s="225">
        <v>42.81</v>
      </c>
      <c r="J171" s="219"/>
      <c r="K171" s="225">
        <v>4</v>
      </c>
      <c r="L171" s="225">
        <v>4</v>
      </c>
      <c r="M171" s="219"/>
      <c r="N171" s="217" t="s">
        <v>525</v>
      </c>
      <c r="O171" s="219"/>
      <c r="P171" s="219"/>
      <c r="Q171" s="219"/>
    </row>
    <row r="172" spans="1:17" s="228" customFormat="1" ht="51">
      <c r="A172" s="219">
        <v>12</v>
      </c>
      <c r="B172" s="219" t="s">
        <v>648</v>
      </c>
      <c r="C172" s="219" t="s">
        <v>579</v>
      </c>
      <c r="D172" s="225">
        <v>7</v>
      </c>
      <c r="E172" s="225">
        <v>1</v>
      </c>
      <c r="F172" s="225">
        <v>1</v>
      </c>
      <c r="G172" s="219"/>
      <c r="H172" s="225">
        <v>53.29</v>
      </c>
      <c r="I172" s="225">
        <v>53.29</v>
      </c>
      <c r="J172" s="219"/>
      <c r="K172" s="225">
        <v>4</v>
      </c>
      <c r="L172" s="225">
        <v>4</v>
      </c>
      <c r="M172" s="219"/>
      <c r="N172" s="217" t="s">
        <v>525</v>
      </c>
      <c r="O172" s="219"/>
      <c r="P172" s="219"/>
      <c r="Q172" s="219"/>
    </row>
    <row r="173" spans="1:17" s="228" customFormat="1" ht="51">
      <c r="A173" s="219">
        <v>13</v>
      </c>
      <c r="B173" s="219" t="s">
        <v>648</v>
      </c>
      <c r="C173" s="219" t="s">
        <v>569</v>
      </c>
      <c r="D173" s="225">
        <v>8</v>
      </c>
      <c r="E173" s="225">
        <v>1</v>
      </c>
      <c r="F173" s="225">
        <v>1</v>
      </c>
      <c r="G173" s="219"/>
      <c r="H173" s="225">
        <v>44.8</v>
      </c>
      <c r="I173" s="225">
        <v>44.8</v>
      </c>
      <c r="J173" s="219"/>
      <c r="K173" s="225">
        <v>4</v>
      </c>
      <c r="L173" s="225">
        <v>4</v>
      </c>
      <c r="M173" s="219"/>
      <c r="N173" s="217" t="s">
        <v>580</v>
      </c>
      <c r="O173" s="219"/>
      <c r="P173" s="219"/>
      <c r="Q173" s="219"/>
    </row>
    <row r="174" spans="1:17" s="228" customFormat="1" ht="51">
      <c r="A174" s="219">
        <v>14</v>
      </c>
      <c r="B174" s="219" t="s">
        <v>648</v>
      </c>
      <c r="C174" s="219" t="s">
        <v>573</v>
      </c>
      <c r="D174" s="225">
        <v>1</v>
      </c>
      <c r="E174" s="225">
        <v>2</v>
      </c>
      <c r="F174" s="225">
        <v>2</v>
      </c>
      <c r="G174" s="219"/>
      <c r="H174" s="225">
        <v>138.52</v>
      </c>
      <c r="I174" s="225">
        <v>138.52</v>
      </c>
      <c r="J174" s="219"/>
      <c r="K174" s="225">
        <v>6</v>
      </c>
      <c r="L174" s="225">
        <v>6</v>
      </c>
      <c r="M174" s="219"/>
      <c r="N174" s="217" t="s">
        <v>580</v>
      </c>
      <c r="O174" s="219"/>
      <c r="P174" s="219"/>
      <c r="Q174" s="219"/>
    </row>
    <row r="175" spans="1:20" ht="25.5" customHeight="1">
      <c r="A175" s="219"/>
      <c r="B175" s="219"/>
      <c r="C175" s="220" t="s">
        <v>105</v>
      </c>
      <c r="D175" s="225"/>
      <c r="E175" s="221">
        <f>SUM(E162:E174)</f>
        <v>20</v>
      </c>
      <c r="F175" s="221">
        <f>SUM(F162:F174)</f>
        <v>19</v>
      </c>
      <c r="G175" s="221">
        <f>SUM(G162:G169)</f>
        <v>1</v>
      </c>
      <c r="H175" s="221">
        <f>SUM(H162:H174)</f>
        <v>891.4399999999998</v>
      </c>
      <c r="I175" s="221">
        <f>SUM(I162:I174)</f>
        <v>870.9699999999998</v>
      </c>
      <c r="J175" s="221">
        <f>SUM(J162:J170)</f>
        <v>20.47</v>
      </c>
      <c r="K175" s="221">
        <f>SUM(K162:K174)</f>
        <v>56</v>
      </c>
      <c r="L175" s="221">
        <f>SUM(L162:L174)</f>
        <v>55</v>
      </c>
      <c r="M175" s="221">
        <f>SUM(M162:M170)</f>
        <v>1</v>
      </c>
      <c r="N175" s="219"/>
      <c r="O175" s="219"/>
      <c r="P175" s="219"/>
      <c r="Q175" s="219"/>
      <c r="R175" s="223"/>
      <c r="S175" s="222"/>
      <c r="T175" s="222"/>
    </row>
    <row r="176" spans="1:20" ht="31.5" customHeight="1">
      <c r="A176" s="231"/>
      <c r="B176" s="231"/>
      <c r="C176" s="232" t="s">
        <v>581</v>
      </c>
      <c r="D176" s="233"/>
      <c r="E176" s="234">
        <f aca="true" t="shared" si="4" ref="E176:M176">SUM(E175+E160+E121+E108+E55)</f>
        <v>283</v>
      </c>
      <c r="F176" s="234">
        <f t="shared" si="4"/>
        <v>268</v>
      </c>
      <c r="G176" s="234">
        <f t="shared" si="4"/>
        <v>15</v>
      </c>
      <c r="H176" s="234">
        <f t="shared" si="4"/>
        <v>13089.93</v>
      </c>
      <c r="I176" s="234">
        <f t="shared" si="4"/>
        <v>12586.75</v>
      </c>
      <c r="J176" s="234">
        <f t="shared" si="4"/>
        <v>503.17999999999995</v>
      </c>
      <c r="K176" s="234">
        <f t="shared" si="4"/>
        <v>759</v>
      </c>
      <c r="L176" s="234">
        <f t="shared" si="4"/>
        <v>724</v>
      </c>
      <c r="M176" s="234">
        <f t="shared" si="4"/>
        <v>35</v>
      </c>
      <c r="N176" s="231"/>
      <c r="O176" s="231"/>
      <c r="P176" s="231"/>
      <c r="Q176" s="231"/>
      <c r="R176" s="223"/>
      <c r="S176" s="222"/>
      <c r="T176" s="222"/>
    </row>
    <row r="177" spans="1:20" ht="15.75">
      <c r="A177" s="219"/>
      <c r="B177" s="219"/>
      <c r="C177" s="219"/>
      <c r="D177" s="225"/>
      <c r="E177" s="225"/>
      <c r="F177" s="225"/>
      <c r="G177" s="219"/>
      <c r="H177" s="225"/>
      <c r="I177" s="225"/>
      <c r="J177" s="219"/>
      <c r="K177" s="225"/>
      <c r="L177" s="225"/>
      <c r="M177" s="219"/>
      <c r="N177" s="219"/>
      <c r="O177" s="219"/>
      <c r="P177" s="219"/>
      <c r="Q177" s="219"/>
      <c r="R177" s="223"/>
      <c r="S177" s="222"/>
      <c r="T177" s="222"/>
    </row>
    <row r="178" spans="19:20" ht="105" customHeight="1">
      <c r="S178" s="222"/>
      <c r="T178" s="222"/>
    </row>
    <row r="181" ht="80.25" customHeight="1"/>
    <row r="183" ht="33" customHeight="1"/>
    <row r="188" ht="348.75" customHeight="1"/>
    <row r="189" spans="1:18" s="223" customFormat="1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4" ht="156.75" customHeight="1"/>
    <row r="197" ht="54" customHeight="1"/>
    <row r="198" ht="55.5" customHeight="1"/>
    <row r="199" ht="44.25" customHeight="1"/>
    <row r="201" spans="1:17" s="223" customFormat="1" ht="31.5">
      <c r="A201" s="219">
        <v>2</v>
      </c>
      <c r="B201" s="219"/>
      <c r="C201" s="227" t="s">
        <v>190</v>
      </c>
      <c r="D201" s="227">
        <v>24</v>
      </c>
      <c r="E201" s="227">
        <v>1</v>
      </c>
      <c r="F201" s="227"/>
      <c r="G201" s="227">
        <v>1</v>
      </c>
      <c r="H201" s="227">
        <v>50</v>
      </c>
      <c r="I201" s="227"/>
      <c r="J201" s="227">
        <v>50</v>
      </c>
      <c r="K201" s="227">
        <v>4</v>
      </c>
      <c r="L201" s="227"/>
      <c r="M201" s="227">
        <v>4</v>
      </c>
      <c r="N201" s="219" t="s">
        <v>582</v>
      </c>
      <c r="O201" s="219"/>
      <c r="P201" s="219"/>
      <c r="Q201" s="219"/>
    </row>
    <row r="202" spans="1:17" s="223" customFormat="1" ht="31.5">
      <c r="A202" s="219">
        <v>3</v>
      </c>
      <c r="B202" s="219"/>
      <c r="C202" s="227" t="s">
        <v>583</v>
      </c>
      <c r="D202" s="227">
        <v>10</v>
      </c>
      <c r="E202" s="227">
        <v>1</v>
      </c>
      <c r="F202" s="227"/>
      <c r="G202" s="227">
        <v>1</v>
      </c>
      <c r="H202" s="227">
        <v>45.2</v>
      </c>
      <c r="I202" s="227"/>
      <c r="J202" s="227">
        <v>45.2</v>
      </c>
      <c r="K202" s="227">
        <v>5</v>
      </c>
      <c r="L202" s="227"/>
      <c r="M202" s="227">
        <v>5</v>
      </c>
      <c r="N202" s="219" t="s">
        <v>584</v>
      </c>
      <c r="O202" s="219"/>
      <c r="P202" s="219"/>
      <c r="Q202" s="219"/>
    </row>
    <row r="203" spans="1:17" s="223" customFormat="1" ht="78.75">
      <c r="A203" s="219">
        <v>4</v>
      </c>
      <c r="B203" s="219"/>
      <c r="C203" s="227" t="s">
        <v>272</v>
      </c>
      <c r="D203" s="227">
        <v>6</v>
      </c>
      <c r="E203" s="227">
        <v>1</v>
      </c>
      <c r="F203" s="227"/>
      <c r="G203" s="227">
        <v>1</v>
      </c>
      <c r="H203" s="227">
        <v>37</v>
      </c>
      <c r="I203" s="227"/>
      <c r="J203" s="227">
        <v>37</v>
      </c>
      <c r="K203" s="227">
        <v>6</v>
      </c>
      <c r="L203" s="227"/>
      <c r="M203" s="227">
        <v>6</v>
      </c>
      <c r="N203" s="219" t="s">
        <v>585</v>
      </c>
      <c r="O203" s="219"/>
      <c r="P203" s="219"/>
      <c r="Q203" s="219"/>
    </row>
    <row r="206" ht="15.75">
      <c r="G206" s="4" t="s">
        <v>586</v>
      </c>
    </row>
    <row r="207" spans="1:19" s="223" customFormat="1" ht="78.75">
      <c r="A207" s="219"/>
      <c r="B207" s="219"/>
      <c r="C207" s="235" t="s">
        <v>28</v>
      </c>
      <c r="D207" s="227">
        <v>15</v>
      </c>
      <c r="E207" s="227">
        <v>1</v>
      </c>
      <c r="F207" s="227"/>
      <c r="G207" s="227">
        <v>1</v>
      </c>
      <c r="H207" s="227">
        <v>64.5</v>
      </c>
      <c r="I207" s="227"/>
      <c r="J207" s="227">
        <v>64.5</v>
      </c>
      <c r="K207" s="227">
        <v>1</v>
      </c>
      <c r="L207" s="227"/>
      <c r="M207" s="227">
        <v>1</v>
      </c>
      <c r="N207" s="219" t="s">
        <v>585</v>
      </c>
      <c r="O207" s="219" t="s">
        <v>587</v>
      </c>
      <c r="P207" s="219"/>
      <c r="Q207" s="219"/>
      <c r="S207" s="4"/>
    </row>
    <row r="208" spans="1:19" s="223" customFormat="1" ht="15.75">
      <c r="A208" s="236"/>
      <c r="B208" s="236"/>
      <c r="C208" s="237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36"/>
      <c r="O208" s="236"/>
      <c r="P208" s="236"/>
      <c r="Q208" s="236"/>
      <c r="S208" s="4"/>
    </row>
    <row r="209" spans="1:19" s="223" customFormat="1" ht="15.75">
      <c r="A209" s="236"/>
      <c r="B209" s="236"/>
      <c r="C209" s="237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36"/>
      <c r="O209" s="236"/>
      <c r="P209" s="236"/>
      <c r="Q209" s="236"/>
      <c r="S209" s="4"/>
    </row>
  </sheetData>
  <sheetProtection/>
  <mergeCells count="15">
    <mergeCell ref="G9:H9"/>
    <mergeCell ref="B10:D10"/>
    <mergeCell ref="E10:G10"/>
    <mergeCell ref="H10:J10"/>
    <mergeCell ref="K10:M10"/>
    <mergeCell ref="N10:N11"/>
    <mergeCell ref="N1:Q1"/>
    <mergeCell ref="N2:Q2"/>
    <mergeCell ref="N3:Q3"/>
    <mergeCell ref="A6:N6"/>
    <mergeCell ref="O10:O11"/>
    <mergeCell ref="P10:P11"/>
    <mergeCell ref="Q10:Q11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N130"/>
  <sheetViews>
    <sheetView zoomScalePageLayoutView="0" workbookViewId="0" topLeftCell="A1">
      <selection activeCell="J1" sqref="J1:N4"/>
    </sheetView>
  </sheetViews>
  <sheetFormatPr defaultColWidth="9.140625" defaultRowHeight="12.75"/>
  <cols>
    <col min="1" max="1" width="5.7109375" style="10" customWidth="1"/>
    <col min="2" max="2" width="23.57421875" style="2" customWidth="1"/>
    <col min="3" max="3" width="6.8515625" style="10" customWidth="1"/>
    <col min="4" max="4" width="6.57421875" style="11" customWidth="1"/>
    <col min="5" max="5" width="6.140625" style="11" customWidth="1"/>
    <col min="6" max="6" width="7.00390625" style="11" customWidth="1"/>
    <col min="7" max="7" width="8.00390625" style="11" customWidth="1"/>
    <col min="8" max="8" width="9.57421875" style="11" customWidth="1"/>
    <col min="9" max="11" width="6.8515625" style="11" customWidth="1"/>
    <col min="12" max="12" width="6.421875" style="11" customWidth="1"/>
    <col min="13" max="13" width="32.57421875" style="12" customWidth="1"/>
    <col min="14" max="14" width="32.00390625" style="13" customWidth="1"/>
    <col min="15" max="16384" width="9.140625" style="2" customWidth="1"/>
  </cols>
  <sheetData>
    <row r="1" spans="1:14" s="1" customFormat="1" ht="15.75">
      <c r="A1" s="8"/>
      <c r="D1" s="9"/>
      <c r="E1" s="9"/>
      <c r="F1" s="9"/>
      <c r="G1" s="9"/>
      <c r="H1" s="9"/>
      <c r="I1" s="9"/>
      <c r="J1" s="470" t="s">
        <v>162</v>
      </c>
      <c r="K1" s="470"/>
      <c r="L1" s="470"/>
      <c r="M1" s="470"/>
      <c r="N1" s="470"/>
    </row>
    <row r="2" spans="1:14" s="1" customFormat="1" ht="15.75">
      <c r="A2" s="8"/>
      <c r="D2" s="9"/>
      <c r="E2" s="9"/>
      <c r="F2" s="9"/>
      <c r="G2" s="9"/>
      <c r="H2" s="9"/>
      <c r="I2" s="9"/>
      <c r="J2" s="470" t="s">
        <v>588</v>
      </c>
      <c r="K2" s="470"/>
      <c r="L2" s="470"/>
      <c r="M2" s="470"/>
      <c r="N2" s="470"/>
    </row>
    <row r="3" spans="1:14" s="1" customFormat="1" ht="15.75">
      <c r="A3" s="8"/>
      <c r="D3" s="9"/>
      <c r="E3" s="9"/>
      <c r="F3" s="9"/>
      <c r="G3" s="9"/>
      <c r="H3" s="9"/>
      <c r="I3" s="9"/>
      <c r="J3" s="470" t="s">
        <v>589</v>
      </c>
      <c r="K3" s="470"/>
      <c r="L3" s="470"/>
      <c r="M3" s="470"/>
      <c r="N3" s="470"/>
    </row>
    <row r="4" spans="10:14" ht="15.75">
      <c r="J4" s="471" t="s">
        <v>590</v>
      </c>
      <c r="K4" s="471"/>
      <c r="L4" s="471"/>
      <c r="M4" s="471"/>
      <c r="N4" s="471"/>
    </row>
    <row r="6" spans="1:14" s="10" customFormat="1" ht="15.75" customHeight="1">
      <c r="A6" s="472" t="s">
        <v>107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spans="1:14" s="10" customFormat="1" ht="15.75" customHeight="1">
      <c r="A7" s="472" t="s">
        <v>591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</row>
    <row r="8" spans="1:14" s="10" customFormat="1" ht="15.75" customHeight="1">
      <c r="A8" s="472" t="s">
        <v>592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</row>
    <row r="9" spans="1:14" s="10" customFormat="1" ht="15.75" customHeight="1">
      <c r="A9" s="472" t="s">
        <v>593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</row>
    <row r="10" spans="1:14" s="20" customFormat="1" ht="15.75">
      <c r="A10" s="238"/>
      <c r="C10" s="238"/>
      <c r="D10" s="239"/>
      <c r="E10" s="239"/>
      <c r="F10" s="239"/>
      <c r="G10" s="239"/>
      <c r="H10" s="239"/>
      <c r="I10" s="239"/>
      <c r="J10" s="239"/>
      <c r="K10" s="239"/>
      <c r="L10" s="239"/>
      <c r="M10" s="25"/>
      <c r="N10" s="22"/>
    </row>
    <row r="11" spans="1:14" s="22" customFormat="1" ht="97.5" customHeight="1">
      <c r="A11" s="474" t="s">
        <v>169</v>
      </c>
      <c r="B11" s="433" t="s">
        <v>0</v>
      </c>
      <c r="C11" s="433"/>
      <c r="D11" s="433" t="s">
        <v>8</v>
      </c>
      <c r="E11" s="433"/>
      <c r="F11" s="433"/>
      <c r="G11" s="433" t="s">
        <v>1</v>
      </c>
      <c r="H11" s="433"/>
      <c r="I11" s="433"/>
      <c r="J11" s="433" t="s">
        <v>9</v>
      </c>
      <c r="K11" s="433"/>
      <c r="L11" s="433"/>
      <c r="M11" s="433" t="s">
        <v>2</v>
      </c>
      <c r="N11" s="475" t="s">
        <v>33</v>
      </c>
    </row>
    <row r="12" spans="1:14" s="25" customFormat="1" ht="102" customHeight="1">
      <c r="A12" s="474"/>
      <c r="B12" s="5" t="s">
        <v>4</v>
      </c>
      <c r="C12" s="5" t="s">
        <v>3</v>
      </c>
      <c r="D12" s="24" t="s">
        <v>10</v>
      </c>
      <c r="E12" s="24" t="s">
        <v>12</v>
      </c>
      <c r="F12" s="24" t="s">
        <v>11</v>
      </c>
      <c r="G12" s="24" t="s">
        <v>10</v>
      </c>
      <c r="H12" s="24" t="s">
        <v>12</v>
      </c>
      <c r="I12" s="24" t="s">
        <v>11</v>
      </c>
      <c r="J12" s="24" t="s">
        <v>10</v>
      </c>
      <c r="K12" s="24" t="s">
        <v>12</v>
      </c>
      <c r="L12" s="24" t="s">
        <v>11</v>
      </c>
      <c r="M12" s="433"/>
      <c r="N12" s="475"/>
    </row>
    <row r="13" spans="1:14" s="12" customFormat="1" ht="15.75" customHeight="1">
      <c r="A13" s="30">
        <v>1</v>
      </c>
      <c r="B13" s="30">
        <v>3</v>
      </c>
      <c r="C13" s="30">
        <v>4</v>
      </c>
      <c r="D13" s="24">
        <v>5</v>
      </c>
      <c r="E13" s="24">
        <v>6</v>
      </c>
      <c r="F13" s="24">
        <v>7</v>
      </c>
      <c r="G13" s="24">
        <v>8</v>
      </c>
      <c r="H13" s="24">
        <v>9</v>
      </c>
      <c r="I13" s="24">
        <v>10</v>
      </c>
      <c r="J13" s="24">
        <v>11</v>
      </c>
      <c r="K13" s="24">
        <v>12</v>
      </c>
      <c r="L13" s="24">
        <v>13</v>
      </c>
      <c r="M13" s="5">
        <v>14</v>
      </c>
      <c r="N13" s="5">
        <v>15</v>
      </c>
    </row>
    <row r="14" spans="1:14" ht="15" customHeight="1">
      <c r="A14" s="34"/>
      <c r="B14" s="33"/>
      <c r="C14" s="34"/>
      <c r="D14" s="240"/>
      <c r="E14" s="240"/>
      <c r="F14" s="240"/>
      <c r="G14" s="240"/>
      <c r="H14" s="240"/>
      <c r="I14" s="240"/>
      <c r="J14" s="240"/>
      <c r="K14" s="240"/>
      <c r="L14" s="240"/>
      <c r="M14" s="24"/>
      <c r="N14" s="30"/>
    </row>
    <row r="15" spans="1:14" s="246" customFormat="1" ht="33.75" customHeight="1">
      <c r="A15" s="241">
        <v>1</v>
      </c>
      <c r="B15" s="248" t="s">
        <v>17</v>
      </c>
      <c r="C15" s="242">
        <v>1</v>
      </c>
      <c r="D15" s="242">
        <v>2</v>
      </c>
      <c r="E15" s="242">
        <v>2</v>
      </c>
      <c r="F15" s="242"/>
      <c r="G15" s="242">
        <v>128.3</v>
      </c>
      <c r="H15" s="242">
        <v>128.3</v>
      </c>
      <c r="I15" s="242"/>
      <c r="J15" s="242">
        <v>6</v>
      </c>
      <c r="K15" s="242">
        <v>6</v>
      </c>
      <c r="L15" s="242"/>
      <c r="M15" s="128" t="s">
        <v>594</v>
      </c>
      <c r="N15" s="133" t="s">
        <v>203</v>
      </c>
    </row>
    <row r="16" spans="1:14" s="246" customFormat="1" ht="33.75" customHeight="1">
      <c r="A16" s="241">
        <v>2</v>
      </c>
      <c r="B16" s="248" t="s">
        <v>595</v>
      </c>
      <c r="C16" s="242">
        <v>2</v>
      </c>
      <c r="D16" s="242">
        <v>2</v>
      </c>
      <c r="E16" s="242">
        <v>2</v>
      </c>
      <c r="F16" s="242"/>
      <c r="G16" s="242">
        <v>88.6</v>
      </c>
      <c r="H16" s="242">
        <v>88.6</v>
      </c>
      <c r="I16" s="242"/>
      <c r="J16" s="242">
        <v>9</v>
      </c>
      <c r="K16" s="242">
        <v>9</v>
      </c>
      <c r="L16" s="242"/>
      <c r="M16" s="128" t="s">
        <v>594</v>
      </c>
      <c r="N16" s="133"/>
    </row>
    <row r="17" spans="1:14" s="246" customFormat="1" ht="33.75" customHeight="1">
      <c r="A17" s="241">
        <v>3</v>
      </c>
      <c r="B17" s="248" t="s">
        <v>385</v>
      </c>
      <c r="C17" s="242" t="s">
        <v>507</v>
      </c>
      <c r="D17" s="242">
        <v>2</v>
      </c>
      <c r="E17" s="242">
        <v>2</v>
      </c>
      <c r="F17" s="242"/>
      <c r="G17" s="242">
        <v>70.8</v>
      </c>
      <c r="H17" s="242">
        <v>70.8</v>
      </c>
      <c r="I17" s="242"/>
      <c r="J17" s="242">
        <v>5</v>
      </c>
      <c r="K17" s="242">
        <v>5</v>
      </c>
      <c r="L17" s="242"/>
      <c r="M17" s="128" t="s">
        <v>594</v>
      </c>
      <c r="N17" s="133"/>
    </row>
    <row r="18" spans="1:14" s="246" customFormat="1" ht="33.75" customHeight="1">
      <c r="A18" s="241">
        <v>4</v>
      </c>
      <c r="B18" s="248" t="s">
        <v>596</v>
      </c>
      <c r="C18" s="242">
        <v>2</v>
      </c>
      <c r="D18" s="242">
        <v>3</v>
      </c>
      <c r="E18" s="242">
        <v>3</v>
      </c>
      <c r="F18" s="242"/>
      <c r="G18" s="242">
        <v>72.1</v>
      </c>
      <c r="H18" s="242">
        <v>72.1</v>
      </c>
      <c r="I18" s="242"/>
      <c r="J18" s="242">
        <v>4</v>
      </c>
      <c r="K18" s="242">
        <v>4</v>
      </c>
      <c r="L18" s="242"/>
      <c r="M18" s="128" t="s">
        <v>594</v>
      </c>
      <c r="N18" s="133"/>
    </row>
    <row r="19" spans="1:14" s="246" customFormat="1" ht="33.75" customHeight="1">
      <c r="A19" s="241">
        <v>5</v>
      </c>
      <c r="B19" s="248" t="s">
        <v>190</v>
      </c>
      <c r="C19" s="242">
        <v>19</v>
      </c>
      <c r="D19" s="242">
        <v>2</v>
      </c>
      <c r="E19" s="242">
        <v>1</v>
      </c>
      <c r="F19" s="242">
        <v>1</v>
      </c>
      <c r="G19" s="242">
        <v>113.9</v>
      </c>
      <c r="H19" s="242">
        <v>68.5</v>
      </c>
      <c r="I19" s="242">
        <v>45.4</v>
      </c>
      <c r="J19" s="242">
        <v>5</v>
      </c>
      <c r="K19" s="242">
        <v>2</v>
      </c>
      <c r="L19" s="242">
        <v>3</v>
      </c>
      <c r="M19" s="128" t="s">
        <v>594</v>
      </c>
      <c r="N19" s="133"/>
    </row>
    <row r="20" spans="1:14" s="246" customFormat="1" ht="33.75" customHeight="1">
      <c r="A20" s="241">
        <v>6</v>
      </c>
      <c r="B20" s="248" t="s">
        <v>595</v>
      </c>
      <c r="C20" s="242">
        <v>9</v>
      </c>
      <c r="D20" s="242">
        <v>2</v>
      </c>
      <c r="E20" s="242">
        <v>1</v>
      </c>
      <c r="F20" s="242">
        <v>1</v>
      </c>
      <c r="G20" s="242">
        <v>100.5</v>
      </c>
      <c r="H20" s="242">
        <v>50.1</v>
      </c>
      <c r="I20" s="242">
        <v>50.4</v>
      </c>
      <c r="J20" s="242">
        <v>4</v>
      </c>
      <c r="K20" s="242">
        <v>3</v>
      </c>
      <c r="L20" s="242">
        <v>1</v>
      </c>
      <c r="M20" s="128" t="s">
        <v>594</v>
      </c>
      <c r="N20" s="133"/>
    </row>
    <row r="21" spans="1:14" s="246" customFormat="1" ht="33.75" customHeight="1">
      <c r="A21" s="241">
        <v>7</v>
      </c>
      <c r="B21" s="248" t="s">
        <v>595</v>
      </c>
      <c r="C21" s="242">
        <v>12</v>
      </c>
      <c r="D21" s="242">
        <v>2</v>
      </c>
      <c r="E21" s="242">
        <v>1</v>
      </c>
      <c r="F21" s="242">
        <v>1</v>
      </c>
      <c r="G21" s="242">
        <v>92.7</v>
      </c>
      <c r="H21" s="242">
        <v>51</v>
      </c>
      <c r="I21" s="242">
        <v>41.7</v>
      </c>
      <c r="J21" s="242">
        <v>6</v>
      </c>
      <c r="K21" s="242">
        <v>5</v>
      </c>
      <c r="L21" s="242">
        <v>1</v>
      </c>
      <c r="M21" s="128" t="s">
        <v>594</v>
      </c>
      <c r="N21" s="133"/>
    </row>
    <row r="22" spans="1:66" s="248" customFormat="1" ht="33.75" customHeight="1">
      <c r="A22" s="241">
        <v>8</v>
      </c>
      <c r="B22" s="248" t="s">
        <v>597</v>
      </c>
      <c r="C22" s="242">
        <v>6</v>
      </c>
      <c r="D22" s="242">
        <v>2</v>
      </c>
      <c r="E22" s="242">
        <v>2</v>
      </c>
      <c r="F22" s="242"/>
      <c r="G22" s="242">
        <v>108.4</v>
      </c>
      <c r="H22" s="242">
        <v>108.4</v>
      </c>
      <c r="I22" s="242"/>
      <c r="J22" s="242">
        <v>4</v>
      </c>
      <c r="K22" s="242">
        <v>3</v>
      </c>
      <c r="L22" s="242">
        <v>1</v>
      </c>
      <c r="M22" s="128" t="s">
        <v>594</v>
      </c>
      <c r="N22" s="128" t="s">
        <v>649</v>
      </c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</row>
    <row r="23" spans="1:14" s="246" customFormat="1" ht="33.75" customHeight="1">
      <c r="A23" s="241">
        <v>9</v>
      </c>
      <c r="B23" s="248" t="s">
        <v>595</v>
      </c>
      <c r="C23" s="242">
        <v>14</v>
      </c>
      <c r="D23" s="242">
        <v>2</v>
      </c>
      <c r="E23" s="242">
        <v>2</v>
      </c>
      <c r="F23" s="242"/>
      <c r="G23" s="242">
        <v>102.5</v>
      </c>
      <c r="H23" s="242">
        <v>102.5</v>
      </c>
      <c r="I23" s="242"/>
      <c r="J23" s="242">
        <v>5</v>
      </c>
      <c r="K23" s="242">
        <v>5</v>
      </c>
      <c r="L23" s="242"/>
      <c r="M23" s="128" t="s">
        <v>598</v>
      </c>
      <c r="N23" s="254"/>
    </row>
    <row r="24" spans="1:14" s="246" customFormat="1" ht="33.75" customHeight="1">
      <c r="A24" s="241">
        <v>10</v>
      </c>
      <c r="B24" s="248" t="s">
        <v>595</v>
      </c>
      <c r="C24" s="242">
        <v>17</v>
      </c>
      <c r="D24" s="242">
        <v>2</v>
      </c>
      <c r="E24" s="242">
        <v>2</v>
      </c>
      <c r="F24" s="242"/>
      <c r="G24" s="242">
        <v>102.7</v>
      </c>
      <c r="H24" s="242">
        <v>102.7</v>
      </c>
      <c r="I24" s="242"/>
      <c r="J24" s="242">
        <v>5</v>
      </c>
      <c r="K24" s="242">
        <v>5</v>
      </c>
      <c r="L24" s="242"/>
      <c r="M24" s="128" t="s">
        <v>594</v>
      </c>
      <c r="N24" s="254"/>
    </row>
    <row r="25" spans="1:14" s="246" customFormat="1" ht="33.75" customHeight="1">
      <c r="A25" s="241">
        <v>11</v>
      </c>
      <c r="B25" s="248" t="s">
        <v>595</v>
      </c>
      <c r="C25" s="242">
        <v>18</v>
      </c>
      <c r="D25" s="242">
        <v>2</v>
      </c>
      <c r="E25" s="242">
        <v>2</v>
      </c>
      <c r="F25" s="242"/>
      <c r="G25" s="242">
        <v>99.5</v>
      </c>
      <c r="H25" s="242">
        <v>99.5</v>
      </c>
      <c r="I25" s="242"/>
      <c r="J25" s="242">
        <v>1</v>
      </c>
      <c r="K25" s="242">
        <v>1</v>
      </c>
      <c r="L25" s="242"/>
      <c r="M25" s="128" t="s">
        <v>594</v>
      </c>
      <c r="N25" s="254"/>
    </row>
    <row r="26" spans="1:14" s="246" customFormat="1" ht="33.75" customHeight="1">
      <c r="A26" s="241">
        <v>12</v>
      </c>
      <c r="B26" s="248" t="s">
        <v>595</v>
      </c>
      <c r="C26" s="242">
        <v>19</v>
      </c>
      <c r="D26" s="242">
        <v>2</v>
      </c>
      <c r="E26" s="242">
        <v>2</v>
      </c>
      <c r="F26" s="242"/>
      <c r="G26" s="242">
        <v>88.9</v>
      </c>
      <c r="H26" s="242">
        <v>88.9</v>
      </c>
      <c r="I26" s="242"/>
      <c r="J26" s="242">
        <v>3</v>
      </c>
      <c r="K26" s="242">
        <v>3</v>
      </c>
      <c r="L26" s="242"/>
      <c r="M26" s="128" t="s">
        <v>594</v>
      </c>
      <c r="N26" s="254"/>
    </row>
    <row r="27" spans="1:14" s="246" customFormat="1" ht="33.75" customHeight="1">
      <c r="A27" s="241">
        <v>13</v>
      </c>
      <c r="B27" s="33" t="s">
        <v>599</v>
      </c>
      <c r="C27" s="240">
        <v>14</v>
      </c>
      <c r="D27" s="240">
        <v>2</v>
      </c>
      <c r="E27" s="240">
        <v>2</v>
      </c>
      <c r="F27" s="240"/>
      <c r="G27" s="240">
        <v>78.1</v>
      </c>
      <c r="H27" s="240">
        <v>78.1</v>
      </c>
      <c r="I27" s="240"/>
      <c r="J27" s="240">
        <v>4</v>
      </c>
      <c r="K27" s="240">
        <v>4</v>
      </c>
      <c r="L27" s="240"/>
      <c r="M27" s="80" t="s">
        <v>598</v>
      </c>
      <c r="N27" s="128" t="s">
        <v>650</v>
      </c>
    </row>
    <row r="28" spans="1:14" s="246" customFormat="1" ht="33.75" customHeight="1">
      <c r="A28" s="241">
        <v>14</v>
      </c>
      <c r="B28" s="248" t="s">
        <v>600</v>
      </c>
      <c r="C28" s="240" t="s">
        <v>601</v>
      </c>
      <c r="D28" s="243">
        <v>16</v>
      </c>
      <c r="E28" s="243">
        <v>16</v>
      </c>
      <c r="F28" s="244"/>
      <c r="G28" s="244">
        <v>704.5</v>
      </c>
      <c r="H28" s="244">
        <v>704.5</v>
      </c>
      <c r="I28" s="240"/>
      <c r="J28" s="240">
        <v>36</v>
      </c>
      <c r="K28" s="240">
        <v>36</v>
      </c>
      <c r="L28" s="240"/>
      <c r="M28" s="80" t="s">
        <v>602</v>
      </c>
      <c r="N28" s="128" t="s">
        <v>651</v>
      </c>
    </row>
    <row r="29" spans="1:14" s="246" customFormat="1" ht="33.75" customHeight="1">
      <c r="A29" s="241">
        <v>15</v>
      </c>
      <c r="B29" s="248" t="s">
        <v>603</v>
      </c>
      <c r="C29" s="240">
        <v>8</v>
      </c>
      <c r="D29" s="243">
        <v>2</v>
      </c>
      <c r="E29" s="243">
        <v>2</v>
      </c>
      <c r="F29" s="244"/>
      <c r="G29" s="244">
        <v>96.2</v>
      </c>
      <c r="H29" s="244">
        <v>96.2</v>
      </c>
      <c r="I29" s="240"/>
      <c r="J29" s="240">
        <v>8</v>
      </c>
      <c r="K29" s="240">
        <v>8</v>
      </c>
      <c r="L29" s="240"/>
      <c r="M29" s="80" t="s">
        <v>602</v>
      </c>
      <c r="N29" s="128" t="s">
        <v>650</v>
      </c>
    </row>
    <row r="30" spans="1:14" s="246" customFormat="1" ht="33.75" customHeight="1">
      <c r="A30" s="241">
        <v>16</v>
      </c>
      <c r="B30" s="248" t="s">
        <v>183</v>
      </c>
      <c r="C30" s="242">
        <v>8</v>
      </c>
      <c r="D30" s="242">
        <v>3</v>
      </c>
      <c r="E30" s="242">
        <v>3</v>
      </c>
      <c r="F30" s="242"/>
      <c r="G30" s="242">
        <v>100.2</v>
      </c>
      <c r="H30" s="242">
        <v>100.2</v>
      </c>
      <c r="I30" s="242"/>
      <c r="J30" s="242">
        <v>3</v>
      </c>
      <c r="K30" s="242">
        <v>3</v>
      </c>
      <c r="L30" s="242"/>
      <c r="M30" s="128" t="s">
        <v>594</v>
      </c>
      <c r="N30" s="125" t="s">
        <v>203</v>
      </c>
    </row>
    <row r="31" spans="1:14" s="246" customFormat="1" ht="33.75" customHeight="1">
      <c r="A31" s="241">
        <v>17</v>
      </c>
      <c r="B31" s="248" t="s">
        <v>604</v>
      </c>
      <c r="C31" s="242">
        <v>5</v>
      </c>
      <c r="D31" s="242">
        <v>2</v>
      </c>
      <c r="E31" s="242">
        <v>1</v>
      </c>
      <c r="F31" s="242">
        <v>1</v>
      </c>
      <c r="G31" s="242">
        <v>104.7</v>
      </c>
      <c r="H31" s="242">
        <v>52.7</v>
      </c>
      <c r="I31" s="242">
        <v>52</v>
      </c>
      <c r="J31" s="242">
        <v>4</v>
      </c>
      <c r="K31" s="242">
        <v>3</v>
      </c>
      <c r="L31" s="242">
        <v>1</v>
      </c>
      <c r="M31" s="128" t="s">
        <v>594</v>
      </c>
      <c r="N31" s="133"/>
    </row>
    <row r="32" spans="1:14" s="246" customFormat="1" ht="33.75" customHeight="1">
      <c r="A32" s="241">
        <v>18</v>
      </c>
      <c r="B32" s="248" t="s">
        <v>605</v>
      </c>
      <c r="C32" s="242">
        <v>1</v>
      </c>
      <c r="D32" s="242">
        <v>2</v>
      </c>
      <c r="E32" s="242">
        <v>2</v>
      </c>
      <c r="F32" s="242"/>
      <c r="G32" s="242">
        <v>101.3</v>
      </c>
      <c r="H32" s="242">
        <v>101.3</v>
      </c>
      <c r="I32" s="242"/>
      <c r="J32" s="242">
        <v>7</v>
      </c>
      <c r="K32" s="242">
        <v>7</v>
      </c>
      <c r="L32" s="242"/>
      <c r="M32" s="128" t="s">
        <v>594</v>
      </c>
      <c r="N32" s="133"/>
    </row>
    <row r="33" spans="1:14" s="246" customFormat="1" ht="33.75" customHeight="1">
      <c r="A33" s="241">
        <v>19</v>
      </c>
      <c r="B33" s="248" t="s">
        <v>605</v>
      </c>
      <c r="C33" s="242">
        <v>10</v>
      </c>
      <c r="D33" s="242">
        <v>2</v>
      </c>
      <c r="E33" s="242">
        <v>1</v>
      </c>
      <c r="F33" s="242">
        <v>1</v>
      </c>
      <c r="G33" s="242">
        <v>110.8</v>
      </c>
      <c r="H33" s="242">
        <v>39.5</v>
      </c>
      <c r="I33" s="242">
        <v>71.3</v>
      </c>
      <c r="J33" s="242">
        <v>9</v>
      </c>
      <c r="K33" s="242">
        <v>6</v>
      </c>
      <c r="L33" s="242">
        <v>3</v>
      </c>
      <c r="M33" s="128" t="s">
        <v>594</v>
      </c>
      <c r="N33" s="133"/>
    </row>
    <row r="34" spans="1:14" s="246" customFormat="1" ht="33.75" customHeight="1">
      <c r="A34" s="241">
        <v>20</v>
      </c>
      <c r="B34" s="248" t="s">
        <v>605</v>
      </c>
      <c r="C34" s="242">
        <v>11</v>
      </c>
      <c r="D34" s="242">
        <v>2</v>
      </c>
      <c r="E34" s="242">
        <v>1</v>
      </c>
      <c r="F34" s="242">
        <v>1</v>
      </c>
      <c r="G34" s="242">
        <v>91.9</v>
      </c>
      <c r="H34" s="242">
        <v>45.4</v>
      </c>
      <c r="I34" s="242">
        <v>46.5</v>
      </c>
      <c r="J34" s="242">
        <v>6</v>
      </c>
      <c r="K34" s="242">
        <v>4</v>
      </c>
      <c r="L34" s="242">
        <v>2</v>
      </c>
      <c r="M34" s="128" t="s">
        <v>594</v>
      </c>
      <c r="N34" s="133"/>
    </row>
    <row r="35" spans="1:14" s="246" customFormat="1" ht="33.75" customHeight="1">
      <c r="A35" s="241">
        <v>21</v>
      </c>
      <c r="B35" s="248" t="s">
        <v>605</v>
      </c>
      <c r="C35" s="242">
        <v>12</v>
      </c>
      <c r="D35" s="242">
        <v>2</v>
      </c>
      <c r="E35" s="242">
        <v>2</v>
      </c>
      <c r="F35" s="242"/>
      <c r="G35" s="242">
        <v>77.7</v>
      </c>
      <c r="H35" s="242">
        <v>77.7</v>
      </c>
      <c r="I35" s="242"/>
      <c r="J35" s="242">
        <v>6</v>
      </c>
      <c r="K35" s="242">
        <v>6</v>
      </c>
      <c r="L35" s="242"/>
      <c r="M35" s="128" t="s">
        <v>594</v>
      </c>
      <c r="N35" s="133"/>
    </row>
    <row r="36" spans="1:14" s="246" customFormat="1" ht="33.75" customHeight="1">
      <c r="A36" s="241">
        <v>22</v>
      </c>
      <c r="B36" s="248" t="s">
        <v>605</v>
      </c>
      <c r="C36" s="242">
        <v>13</v>
      </c>
      <c r="D36" s="242">
        <v>2</v>
      </c>
      <c r="E36" s="242">
        <v>2</v>
      </c>
      <c r="F36" s="242"/>
      <c r="G36" s="242">
        <v>115.8</v>
      </c>
      <c r="H36" s="242">
        <v>115.8</v>
      </c>
      <c r="I36" s="242"/>
      <c r="J36" s="242">
        <v>7</v>
      </c>
      <c r="K36" s="242">
        <v>7</v>
      </c>
      <c r="L36" s="242"/>
      <c r="M36" s="128" t="s">
        <v>594</v>
      </c>
      <c r="N36" s="133"/>
    </row>
    <row r="37" spans="1:14" s="246" customFormat="1" ht="33.75" customHeight="1">
      <c r="A37" s="241">
        <v>23</v>
      </c>
      <c r="B37" s="248" t="s">
        <v>605</v>
      </c>
      <c r="C37" s="242">
        <v>15</v>
      </c>
      <c r="D37" s="242">
        <v>2</v>
      </c>
      <c r="E37" s="242">
        <v>2</v>
      </c>
      <c r="F37" s="242"/>
      <c r="G37" s="242">
        <v>103.8</v>
      </c>
      <c r="H37" s="242">
        <v>103.8</v>
      </c>
      <c r="I37" s="242"/>
      <c r="J37" s="242">
        <v>10</v>
      </c>
      <c r="K37" s="242">
        <v>10</v>
      </c>
      <c r="L37" s="242"/>
      <c r="M37" s="128" t="s">
        <v>594</v>
      </c>
      <c r="N37" s="133"/>
    </row>
    <row r="38" spans="1:14" s="246" customFormat="1" ht="33.75" customHeight="1">
      <c r="A38" s="241">
        <v>24</v>
      </c>
      <c r="B38" s="248" t="s">
        <v>605</v>
      </c>
      <c r="C38" s="242">
        <v>16</v>
      </c>
      <c r="D38" s="242">
        <v>2</v>
      </c>
      <c r="E38" s="242">
        <v>2</v>
      </c>
      <c r="F38" s="242"/>
      <c r="G38" s="242">
        <v>79.7</v>
      </c>
      <c r="H38" s="242">
        <v>79.7</v>
      </c>
      <c r="I38" s="242"/>
      <c r="J38" s="242">
        <v>9</v>
      </c>
      <c r="K38" s="242">
        <v>9</v>
      </c>
      <c r="L38" s="242"/>
      <c r="M38" s="128" t="s">
        <v>594</v>
      </c>
      <c r="N38" s="133"/>
    </row>
    <row r="39" spans="1:14" s="246" customFormat="1" ht="33.75" customHeight="1">
      <c r="A39" s="241">
        <v>25</v>
      </c>
      <c r="B39" s="248" t="s">
        <v>605</v>
      </c>
      <c r="C39" s="242">
        <v>3</v>
      </c>
      <c r="D39" s="242">
        <v>2</v>
      </c>
      <c r="E39" s="242">
        <v>1</v>
      </c>
      <c r="F39" s="242">
        <v>1</v>
      </c>
      <c r="G39" s="242">
        <v>92.6</v>
      </c>
      <c r="H39" s="242">
        <v>46.3</v>
      </c>
      <c r="I39" s="242">
        <v>46.3</v>
      </c>
      <c r="J39" s="242">
        <v>3</v>
      </c>
      <c r="K39" s="242">
        <v>2</v>
      </c>
      <c r="L39" s="242">
        <v>1</v>
      </c>
      <c r="M39" s="128" t="s">
        <v>594</v>
      </c>
      <c r="N39" s="133"/>
    </row>
    <row r="40" spans="1:14" s="246" customFormat="1" ht="33.75" customHeight="1">
      <c r="A40" s="241">
        <v>26</v>
      </c>
      <c r="B40" s="248" t="s">
        <v>605</v>
      </c>
      <c r="C40" s="242">
        <v>7</v>
      </c>
      <c r="D40" s="242">
        <v>2</v>
      </c>
      <c r="E40" s="242">
        <v>1</v>
      </c>
      <c r="F40" s="242">
        <v>1</v>
      </c>
      <c r="G40" s="242">
        <v>93.5</v>
      </c>
      <c r="H40" s="242">
        <v>46.6</v>
      </c>
      <c r="I40" s="242">
        <v>46.9</v>
      </c>
      <c r="J40" s="242">
        <v>7</v>
      </c>
      <c r="K40" s="242">
        <v>3</v>
      </c>
      <c r="L40" s="242">
        <v>4</v>
      </c>
      <c r="M40" s="128" t="s">
        <v>594</v>
      </c>
      <c r="N40" s="133"/>
    </row>
    <row r="41" spans="1:14" s="246" customFormat="1" ht="33.75" customHeight="1">
      <c r="A41" s="241">
        <v>27</v>
      </c>
      <c r="B41" s="248" t="s">
        <v>605</v>
      </c>
      <c r="C41" s="242">
        <v>8</v>
      </c>
      <c r="D41" s="242">
        <v>2</v>
      </c>
      <c r="E41" s="242">
        <v>2</v>
      </c>
      <c r="F41" s="242"/>
      <c r="G41" s="242">
        <v>92.6</v>
      </c>
      <c r="H41" s="242">
        <v>92.6</v>
      </c>
      <c r="I41" s="242"/>
      <c r="J41" s="242">
        <v>5</v>
      </c>
      <c r="K41" s="242">
        <v>5</v>
      </c>
      <c r="L41" s="242"/>
      <c r="M41" s="128" t="s">
        <v>594</v>
      </c>
      <c r="N41" s="133"/>
    </row>
    <row r="42" spans="1:14" s="246" customFormat="1" ht="33.75" customHeight="1">
      <c r="A42" s="241">
        <v>28</v>
      </c>
      <c r="B42" s="248" t="s">
        <v>605</v>
      </c>
      <c r="C42" s="242">
        <v>19</v>
      </c>
      <c r="D42" s="242">
        <v>2</v>
      </c>
      <c r="E42" s="242">
        <v>1</v>
      </c>
      <c r="F42" s="242">
        <v>1</v>
      </c>
      <c r="G42" s="242">
        <v>76.7</v>
      </c>
      <c r="H42" s="242">
        <v>37.7</v>
      </c>
      <c r="I42" s="242">
        <v>39</v>
      </c>
      <c r="J42" s="242">
        <v>3</v>
      </c>
      <c r="K42" s="242"/>
      <c r="L42" s="242">
        <v>3</v>
      </c>
      <c r="M42" s="128" t="s">
        <v>594</v>
      </c>
      <c r="N42" s="133"/>
    </row>
    <row r="43" spans="1:14" s="246" customFormat="1" ht="33.75" customHeight="1">
      <c r="A43" s="241">
        <f aca="true" t="shared" si="0" ref="A43:A101">A42+1</f>
        <v>29</v>
      </c>
      <c r="B43" s="248" t="s">
        <v>599</v>
      </c>
      <c r="C43" s="242">
        <v>11</v>
      </c>
      <c r="D43" s="242">
        <v>2</v>
      </c>
      <c r="E43" s="242">
        <v>1</v>
      </c>
      <c r="F43" s="242">
        <v>1</v>
      </c>
      <c r="G43" s="242">
        <v>76.2</v>
      </c>
      <c r="H43" s="242">
        <v>39.1</v>
      </c>
      <c r="I43" s="242">
        <v>37.1</v>
      </c>
      <c r="J43" s="242">
        <v>5</v>
      </c>
      <c r="K43" s="242">
        <v>2</v>
      </c>
      <c r="L43" s="242">
        <v>3</v>
      </c>
      <c r="M43" s="128" t="s">
        <v>594</v>
      </c>
      <c r="N43" s="125"/>
    </row>
    <row r="44" spans="1:14" s="246" customFormat="1" ht="33.75" customHeight="1">
      <c r="A44" s="241">
        <f t="shared" si="0"/>
        <v>30</v>
      </c>
      <c r="B44" s="248" t="s">
        <v>599</v>
      </c>
      <c r="C44" s="242">
        <v>6</v>
      </c>
      <c r="D44" s="242">
        <v>2</v>
      </c>
      <c r="E44" s="242">
        <v>1</v>
      </c>
      <c r="F44" s="242">
        <v>1</v>
      </c>
      <c r="G44" s="242">
        <v>76.3</v>
      </c>
      <c r="H44" s="242">
        <v>38</v>
      </c>
      <c r="I44" s="242">
        <v>38.3</v>
      </c>
      <c r="J44" s="242">
        <v>3</v>
      </c>
      <c r="K44" s="242">
        <v>3</v>
      </c>
      <c r="L44" s="242"/>
      <c r="M44" s="128" t="s">
        <v>594</v>
      </c>
      <c r="N44" s="133"/>
    </row>
    <row r="45" spans="1:14" s="246" customFormat="1" ht="33.75" customHeight="1">
      <c r="A45" s="241">
        <f t="shared" si="0"/>
        <v>31</v>
      </c>
      <c r="B45" s="248" t="s">
        <v>603</v>
      </c>
      <c r="C45" s="242">
        <v>10</v>
      </c>
      <c r="D45" s="242">
        <v>2</v>
      </c>
      <c r="E45" s="242">
        <v>1</v>
      </c>
      <c r="F45" s="242">
        <v>1</v>
      </c>
      <c r="G45" s="242">
        <v>84.3</v>
      </c>
      <c r="H45" s="242">
        <v>38</v>
      </c>
      <c r="I45" s="242">
        <v>46.3</v>
      </c>
      <c r="J45" s="242">
        <v>11</v>
      </c>
      <c r="K45" s="242">
        <v>7</v>
      </c>
      <c r="L45" s="242">
        <v>4</v>
      </c>
      <c r="M45" s="128" t="s">
        <v>594</v>
      </c>
      <c r="N45" s="133"/>
    </row>
    <row r="46" spans="1:14" s="246" customFormat="1" ht="33.75" customHeight="1">
      <c r="A46" s="241">
        <f t="shared" si="0"/>
        <v>32</v>
      </c>
      <c r="B46" s="248" t="s">
        <v>114</v>
      </c>
      <c r="C46" s="242">
        <v>14</v>
      </c>
      <c r="D46" s="242">
        <v>2</v>
      </c>
      <c r="E46" s="242">
        <v>1</v>
      </c>
      <c r="F46" s="242">
        <v>1</v>
      </c>
      <c r="G46" s="242">
        <v>97.6</v>
      </c>
      <c r="H46" s="242">
        <v>40.2</v>
      </c>
      <c r="I46" s="242">
        <v>57.4</v>
      </c>
      <c r="J46" s="242">
        <v>3</v>
      </c>
      <c r="K46" s="242">
        <v>3</v>
      </c>
      <c r="L46" s="242"/>
      <c r="M46" s="128" t="s">
        <v>594</v>
      </c>
      <c r="N46" s="133"/>
    </row>
    <row r="47" spans="1:14" s="246" customFormat="1" ht="33.75" customHeight="1">
      <c r="A47" s="241">
        <f t="shared" si="0"/>
        <v>33</v>
      </c>
      <c r="B47" s="248" t="s">
        <v>596</v>
      </c>
      <c r="C47" s="242">
        <v>11</v>
      </c>
      <c r="D47" s="242">
        <v>3</v>
      </c>
      <c r="E47" s="242">
        <v>2</v>
      </c>
      <c r="F47" s="242">
        <v>1</v>
      </c>
      <c r="G47" s="242">
        <v>86.7</v>
      </c>
      <c r="H47" s="242">
        <v>41.4</v>
      </c>
      <c r="I47" s="242">
        <v>45.3</v>
      </c>
      <c r="J47" s="242">
        <v>5</v>
      </c>
      <c r="K47" s="242">
        <v>4</v>
      </c>
      <c r="L47" s="242">
        <v>1</v>
      </c>
      <c r="M47" s="128" t="s">
        <v>594</v>
      </c>
      <c r="N47" s="133"/>
    </row>
    <row r="48" spans="1:14" s="246" customFormat="1" ht="33.75" customHeight="1">
      <c r="A48" s="241">
        <f t="shared" si="0"/>
        <v>34</v>
      </c>
      <c r="B48" s="248" t="s">
        <v>596</v>
      </c>
      <c r="C48" s="242">
        <v>12</v>
      </c>
      <c r="D48" s="242">
        <v>2</v>
      </c>
      <c r="E48" s="242">
        <v>1</v>
      </c>
      <c r="F48" s="242">
        <v>1</v>
      </c>
      <c r="G48" s="242">
        <v>92.8</v>
      </c>
      <c r="H48" s="242">
        <v>46.4</v>
      </c>
      <c r="I48" s="242">
        <v>46.4</v>
      </c>
      <c r="J48" s="242">
        <v>10</v>
      </c>
      <c r="K48" s="242">
        <v>7</v>
      </c>
      <c r="L48" s="242">
        <v>3</v>
      </c>
      <c r="M48" s="128" t="s">
        <v>594</v>
      </c>
      <c r="N48" s="133"/>
    </row>
    <row r="49" spans="1:14" s="246" customFormat="1" ht="33.75" customHeight="1">
      <c r="A49" s="241">
        <f t="shared" si="0"/>
        <v>35</v>
      </c>
      <c r="B49" s="248" t="s">
        <v>606</v>
      </c>
      <c r="C49" s="242">
        <v>1</v>
      </c>
      <c r="D49" s="242">
        <v>2</v>
      </c>
      <c r="E49" s="242">
        <v>2</v>
      </c>
      <c r="F49" s="242"/>
      <c r="G49" s="242">
        <v>77.2</v>
      </c>
      <c r="H49" s="242">
        <v>77.2</v>
      </c>
      <c r="I49" s="242"/>
      <c r="J49" s="242">
        <v>9</v>
      </c>
      <c r="K49" s="242">
        <v>9</v>
      </c>
      <c r="L49" s="242"/>
      <c r="M49" s="128" t="s">
        <v>594</v>
      </c>
      <c r="N49" s="125"/>
    </row>
    <row r="50" spans="1:14" s="246" customFormat="1" ht="33.75" customHeight="1">
      <c r="A50" s="241">
        <f t="shared" si="0"/>
        <v>36</v>
      </c>
      <c r="B50" s="248" t="s">
        <v>606</v>
      </c>
      <c r="C50" s="242">
        <v>11</v>
      </c>
      <c r="D50" s="242">
        <v>2</v>
      </c>
      <c r="E50" s="242">
        <v>1</v>
      </c>
      <c r="F50" s="242">
        <v>1</v>
      </c>
      <c r="G50" s="242">
        <v>82.4</v>
      </c>
      <c r="H50" s="242">
        <v>48.4</v>
      </c>
      <c r="I50" s="242">
        <v>34</v>
      </c>
      <c r="J50" s="242">
        <v>4</v>
      </c>
      <c r="K50" s="242">
        <v>2</v>
      </c>
      <c r="L50" s="242">
        <v>2</v>
      </c>
      <c r="M50" s="128" t="s">
        <v>594</v>
      </c>
      <c r="N50" s="125"/>
    </row>
    <row r="51" spans="1:14" s="246" customFormat="1" ht="33.75" customHeight="1">
      <c r="A51" s="241">
        <f t="shared" si="0"/>
        <v>37</v>
      </c>
      <c r="B51" s="248" t="s">
        <v>606</v>
      </c>
      <c r="C51" s="242">
        <v>12</v>
      </c>
      <c r="D51" s="242">
        <v>2</v>
      </c>
      <c r="E51" s="242">
        <v>1</v>
      </c>
      <c r="F51" s="242">
        <v>1</v>
      </c>
      <c r="G51" s="242">
        <v>99.4</v>
      </c>
      <c r="H51" s="242">
        <v>58.9</v>
      </c>
      <c r="I51" s="242">
        <v>40.5</v>
      </c>
      <c r="J51" s="242">
        <v>6</v>
      </c>
      <c r="K51" s="242">
        <v>4</v>
      </c>
      <c r="L51" s="242">
        <v>2</v>
      </c>
      <c r="M51" s="128" t="s">
        <v>594</v>
      </c>
      <c r="N51" s="133"/>
    </row>
    <row r="52" spans="1:14" s="246" customFormat="1" ht="33.75" customHeight="1">
      <c r="A52" s="241">
        <f t="shared" si="0"/>
        <v>38</v>
      </c>
      <c r="B52" s="248" t="s">
        <v>606</v>
      </c>
      <c r="C52" s="242">
        <v>13</v>
      </c>
      <c r="D52" s="242">
        <v>2</v>
      </c>
      <c r="E52" s="242">
        <v>1</v>
      </c>
      <c r="F52" s="242">
        <v>1</v>
      </c>
      <c r="G52" s="242">
        <v>92</v>
      </c>
      <c r="H52" s="242">
        <v>56.4</v>
      </c>
      <c r="I52" s="242">
        <v>35.6</v>
      </c>
      <c r="J52" s="242">
        <v>6</v>
      </c>
      <c r="K52" s="242">
        <v>3</v>
      </c>
      <c r="L52" s="242">
        <v>3</v>
      </c>
      <c r="M52" s="128" t="s">
        <v>594</v>
      </c>
      <c r="N52" s="133"/>
    </row>
    <row r="53" spans="1:14" s="246" customFormat="1" ht="33.75" customHeight="1">
      <c r="A53" s="241">
        <f t="shared" si="0"/>
        <v>39</v>
      </c>
      <c r="B53" s="248" t="s">
        <v>606</v>
      </c>
      <c r="C53" s="242">
        <v>20</v>
      </c>
      <c r="D53" s="242">
        <v>2</v>
      </c>
      <c r="E53" s="242">
        <v>1</v>
      </c>
      <c r="F53" s="242">
        <v>1</v>
      </c>
      <c r="G53" s="242">
        <v>91.4</v>
      </c>
      <c r="H53" s="242">
        <v>34.4</v>
      </c>
      <c r="I53" s="242">
        <v>57</v>
      </c>
      <c r="J53" s="242">
        <v>5</v>
      </c>
      <c r="K53" s="242">
        <v>2</v>
      </c>
      <c r="L53" s="242">
        <v>3</v>
      </c>
      <c r="M53" s="128" t="s">
        <v>594</v>
      </c>
      <c r="N53" s="125"/>
    </row>
    <row r="54" spans="1:14" s="246" customFormat="1" ht="33.75" customHeight="1">
      <c r="A54" s="241">
        <f t="shared" si="0"/>
        <v>40</v>
      </c>
      <c r="B54" s="248" t="s">
        <v>606</v>
      </c>
      <c r="C54" s="242">
        <v>22</v>
      </c>
      <c r="D54" s="242">
        <v>2</v>
      </c>
      <c r="E54" s="242">
        <v>2</v>
      </c>
      <c r="F54" s="242"/>
      <c r="G54" s="242">
        <v>74.5</v>
      </c>
      <c r="H54" s="242">
        <v>74.5</v>
      </c>
      <c r="I54" s="242"/>
      <c r="J54" s="242">
        <v>8</v>
      </c>
      <c r="K54" s="242">
        <v>8</v>
      </c>
      <c r="L54" s="242"/>
      <c r="M54" s="128" t="s">
        <v>594</v>
      </c>
      <c r="N54" s="125"/>
    </row>
    <row r="55" spans="1:14" s="246" customFormat="1" ht="33.75" customHeight="1">
      <c r="A55" s="241">
        <f t="shared" si="0"/>
        <v>41</v>
      </c>
      <c r="B55" s="248" t="s">
        <v>606</v>
      </c>
      <c r="C55" s="242">
        <v>24</v>
      </c>
      <c r="D55" s="242">
        <v>2</v>
      </c>
      <c r="E55" s="242">
        <v>2</v>
      </c>
      <c r="F55" s="242"/>
      <c r="G55" s="242">
        <v>83.3</v>
      </c>
      <c r="H55" s="242">
        <v>83.3</v>
      </c>
      <c r="I55" s="242"/>
      <c r="J55" s="242">
        <v>8</v>
      </c>
      <c r="K55" s="242">
        <v>8</v>
      </c>
      <c r="L55" s="242"/>
      <c r="M55" s="128" t="s">
        <v>594</v>
      </c>
      <c r="N55" s="133"/>
    </row>
    <row r="56" spans="1:14" s="246" customFormat="1" ht="33.75" customHeight="1">
      <c r="A56" s="241">
        <f t="shared" si="0"/>
        <v>42</v>
      </c>
      <c r="B56" s="248" t="s">
        <v>606</v>
      </c>
      <c r="C56" s="242">
        <v>3</v>
      </c>
      <c r="D56" s="242">
        <v>2</v>
      </c>
      <c r="E56" s="242">
        <v>2</v>
      </c>
      <c r="F56" s="242"/>
      <c r="G56" s="242">
        <v>114.2</v>
      </c>
      <c r="H56" s="242">
        <v>114.2</v>
      </c>
      <c r="I56" s="242"/>
      <c r="J56" s="242">
        <v>9</v>
      </c>
      <c r="K56" s="242">
        <v>9</v>
      </c>
      <c r="L56" s="242"/>
      <c r="M56" s="128" t="s">
        <v>594</v>
      </c>
      <c r="N56" s="133"/>
    </row>
    <row r="57" spans="1:14" s="246" customFormat="1" ht="33.75" customHeight="1">
      <c r="A57" s="241">
        <f t="shared" si="0"/>
        <v>43</v>
      </c>
      <c r="B57" s="248" t="s">
        <v>607</v>
      </c>
      <c r="C57" s="242">
        <v>10</v>
      </c>
      <c r="D57" s="242">
        <v>2</v>
      </c>
      <c r="E57" s="242">
        <v>1</v>
      </c>
      <c r="F57" s="242">
        <v>1</v>
      </c>
      <c r="G57" s="242">
        <v>75.9</v>
      </c>
      <c r="H57" s="242">
        <v>37.8</v>
      </c>
      <c r="I57" s="242">
        <v>38.1</v>
      </c>
      <c r="J57" s="242">
        <v>6</v>
      </c>
      <c r="K57" s="242">
        <v>2</v>
      </c>
      <c r="L57" s="242">
        <v>4</v>
      </c>
      <c r="M57" s="128" t="s">
        <v>594</v>
      </c>
      <c r="N57" s="125"/>
    </row>
    <row r="58" spans="1:14" s="246" customFormat="1" ht="33.75" customHeight="1">
      <c r="A58" s="241">
        <f t="shared" si="0"/>
        <v>44</v>
      </c>
      <c r="B58" s="248" t="s">
        <v>607</v>
      </c>
      <c r="C58" s="242">
        <v>11</v>
      </c>
      <c r="D58" s="242">
        <v>2</v>
      </c>
      <c r="E58" s="242">
        <v>1</v>
      </c>
      <c r="F58" s="242">
        <v>1</v>
      </c>
      <c r="G58" s="242">
        <v>78.3</v>
      </c>
      <c r="H58" s="242">
        <v>39.6</v>
      </c>
      <c r="I58" s="242">
        <v>38.7</v>
      </c>
      <c r="J58" s="242">
        <v>4</v>
      </c>
      <c r="K58" s="242">
        <v>3</v>
      </c>
      <c r="L58" s="242">
        <v>1</v>
      </c>
      <c r="M58" s="128" t="s">
        <v>594</v>
      </c>
      <c r="N58" s="133"/>
    </row>
    <row r="59" spans="1:14" s="246" customFormat="1" ht="33.75" customHeight="1">
      <c r="A59" s="241">
        <f t="shared" si="0"/>
        <v>45</v>
      </c>
      <c r="B59" s="248" t="s">
        <v>607</v>
      </c>
      <c r="C59" s="242">
        <v>14</v>
      </c>
      <c r="D59" s="242">
        <v>2</v>
      </c>
      <c r="E59" s="242">
        <v>1</v>
      </c>
      <c r="F59" s="242">
        <v>1</v>
      </c>
      <c r="G59" s="242">
        <v>74.6</v>
      </c>
      <c r="H59" s="242">
        <v>37.2</v>
      </c>
      <c r="I59" s="242">
        <v>37.4</v>
      </c>
      <c r="J59" s="242">
        <v>4</v>
      </c>
      <c r="K59" s="242">
        <v>3</v>
      </c>
      <c r="L59" s="242">
        <v>1</v>
      </c>
      <c r="M59" s="128" t="s">
        <v>594</v>
      </c>
      <c r="N59" s="133"/>
    </row>
    <row r="60" spans="1:14" s="246" customFormat="1" ht="33.75" customHeight="1">
      <c r="A60" s="241">
        <f t="shared" si="0"/>
        <v>46</v>
      </c>
      <c r="B60" s="248" t="s">
        <v>183</v>
      </c>
      <c r="C60" s="242">
        <v>1</v>
      </c>
      <c r="D60" s="242">
        <v>2</v>
      </c>
      <c r="E60" s="242">
        <v>2</v>
      </c>
      <c r="F60" s="242"/>
      <c r="G60" s="242">
        <v>88.4</v>
      </c>
      <c r="H60" s="242">
        <v>88.4</v>
      </c>
      <c r="I60" s="242"/>
      <c r="J60" s="242">
        <v>3</v>
      </c>
      <c r="K60" s="242">
        <v>3</v>
      </c>
      <c r="L60" s="242"/>
      <c r="M60" s="128" t="s">
        <v>594</v>
      </c>
      <c r="N60" s="133"/>
    </row>
    <row r="61" spans="1:14" s="246" customFormat="1" ht="33.75" customHeight="1">
      <c r="A61" s="241">
        <f t="shared" si="0"/>
        <v>47</v>
      </c>
      <c r="B61" s="248" t="s">
        <v>183</v>
      </c>
      <c r="C61" s="242">
        <v>12</v>
      </c>
      <c r="D61" s="242">
        <v>2</v>
      </c>
      <c r="E61" s="242">
        <v>2</v>
      </c>
      <c r="F61" s="242"/>
      <c r="G61" s="242">
        <v>100.6</v>
      </c>
      <c r="H61" s="242">
        <v>100.6</v>
      </c>
      <c r="I61" s="242"/>
      <c r="J61" s="242">
        <v>2</v>
      </c>
      <c r="K61" s="242">
        <v>2</v>
      </c>
      <c r="L61" s="242"/>
      <c r="M61" s="128" t="s">
        <v>594</v>
      </c>
      <c r="N61" s="133"/>
    </row>
    <row r="62" spans="1:14" s="246" customFormat="1" ht="33.75" customHeight="1">
      <c r="A62" s="241">
        <f t="shared" si="0"/>
        <v>48</v>
      </c>
      <c r="B62" s="248" t="s">
        <v>183</v>
      </c>
      <c r="C62" s="242">
        <v>2</v>
      </c>
      <c r="D62" s="242">
        <v>2</v>
      </c>
      <c r="E62" s="242">
        <v>2</v>
      </c>
      <c r="F62" s="242"/>
      <c r="G62" s="242">
        <v>100.6</v>
      </c>
      <c r="H62" s="242">
        <v>100.6</v>
      </c>
      <c r="I62" s="242"/>
      <c r="J62" s="242">
        <v>1</v>
      </c>
      <c r="K62" s="242">
        <v>1</v>
      </c>
      <c r="L62" s="242"/>
      <c r="M62" s="128" t="s">
        <v>594</v>
      </c>
      <c r="N62" s="133"/>
    </row>
    <row r="63" spans="1:14" s="246" customFormat="1" ht="33.75" customHeight="1">
      <c r="A63" s="241">
        <f t="shared" si="0"/>
        <v>49</v>
      </c>
      <c r="B63" s="248" t="s">
        <v>183</v>
      </c>
      <c r="C63" s="242">
        <v>5</v>
      </c>
      <c r="D63" s="242">
        <v>2</v>
      </c>
      <c r="E63" s="242">
        <v>1</v>
      </c>
      <c r="F63" s="242">
        <v>1</v>
      </c>
      <c r="G63" s="242">
        <v>84.7</v>
      </c>
      <c r="H63" s="242">
        <v>38</v>
      </c>
      <c r="I63" s="242">
        <v>46.7</v>
      </c>
      <c r="J63" s="242">
        <v>5</v>
      </c>
      <c r="K63" s="242">
        <v>5</v>
      </c>
      <c r="L63" s="242"/>
      <c r="M63" s="128" t="s">
        <v>594</v>
      </c>
      <c r="N63" s="133"/>
    </row>
    <row r="64" spans="1:14" s="246" customFormat="1" ht="33.75" customHeight="1">
      <c r="A64" s="241">
        <f t="shared" si="0"/>
        <v>50</v>
      </c>
      <c r="B64" s="248" t="s">
        <v>183</v>
      </c>
      <c r="C64" s="242" t="s">
        <v>37</v>
      </c>
      <c r="D64" s="242">
        <v>2</v>
      </c>
      <c r="E64" s="242">
        <v>2</v>
      </c>
      <c r="F64" s="242"/>
      <c r="G64" s="242">
        <v>101.9</v>
      </c>
      <c r="H64" s="242">
        <v>101.9</v>
      </c>
      <c r="I64" s="242"/>
      <c r="J64" s="242">
        <v>3</v>
      </c>
      <c r="K64" s="242">
        <v>3</v>
      </c>
      <c r="L64" s="242"/>
      <c r="M64" s="128" t="s">
        <v>594</v>
      </c>
      <c r="N64" s="125"/>
    </row>
    <row r="65" spans="1:14" s="246" customFormat="1" ht="33.75" customHeight="1">
      <c r="A65" s="241">
        <f t="shared" si="0"/>
        <v>51</v>
      </c>
      <c r="B65" s="248" t="s">
        <v>608</v>
      </c>
      <c r="C65" s="242">
        <v>17</v>
      </c>
      <c r="D65" s="242">
        <v>2</v>
      </c>
      <c r="E65" s="242">
        <v>2</v>
      </c>
      <c r="F65" s="242"/>
      <c r="G65" s="242">
        <v>112.2</v>
      </c>
      <c r="H65" s="242">
        <v>112.2</v>
      </c>
      <c r="I65" s="242"/>
      <c r="J65" s="242">
        <v>8</v>
      </c>
      <c r="K65" s="242">
        <v>8</v>
      </c>
      <c r="L65" s="242"/>
      <c r="M65" s="128" t="s">
        <v>594</v>
      </c>
      <c r="N65" s="133"/>
    </row>
    <row r="66" spans="1:14" s="246" customFormat="1" ht="33.75" customHeight="1">
      <c r="A66" s="241">
        <f t="shared" si="0"/>
        <v>52</v>
      </c>
      <c r="B66" s="248" t="s">
        <v>608</v>
      </c>
      <c r="C66" s="242">
        <v>18</v>
      </c>
      <c r="D66" s="242">
        <v>2</v>
      </c>
      <c r="E66" s="242">
        <v>1</v>
      </c>
      <c r="F66" s="242">
        <v>1</v>
      </c>
      <c r="G66" s="242">
        <v>102.8</v>
      </c>
      <c r="H66" s="242">
        <v>40.3</v>
      </c>
      <c r="I66" s="242">
        <v>62.5</v>
      </c>
      <c r="J66" s="242">
        <v>4</v>
      </c>
      <c r="K66" s="242">
        <v>1</v>
      </c>
      <c r="L66" s="242">
        <v>3</v>
      </c>
      <c r="M66" s="128" t="s">
        <v>594</v>
      </c>
      <c r="N66" s="133"/>
    </row>
    <row r="67" spans="1:14" s="246" customFormat="1" ht="33.75" customHeight="1">
      <c r="A67" s="241">
        <f t="shared" si="0"/>
        <v>53</v>
      </c>
      <c r="B67" s="248" t="s">
        <v>608</v>
      </c>
      <c r="C67" s="242">
        <v>20</v>
      </c>
      <c r="D67" s="242">
        <v>2</v>
      </c>
      <c r="E67" s="242">
        <v>2</v>
      </c>
      <c r="F67" s="242"/>
      <c r="G67" s="242">
        <v>87.9</v>
      </c>
      <c r="H67" s="242">
        <v>87.9</v>
      </c>
      <c r="I67" s="242"/>
      <c r="J67" s="242">
        <v>5</v>
      </c>
      <c r="K67" s="242">
        <v>5</v>
      </c>
      <c r="L67" s="242"/>
      <c r="M67" s="128" t="s">
        <v>594</v>
      </c>
      <c r="N67" s="125"/>
    </row>
    <row r="68" spans="1:14" s="246" customFormat="1" ht="33.75" customHeight="1">
      <c r="A68" s="241">
        <f t="shared" si="0"/>
        <v>54</v>
      </c>
      <c r="B68" s="248" t="s">
        <v>608</v>
      </c>
      <c r="C68" s="242">
        <v>25</v>
      </c>
      <c r="D68" s="242">
        <v>3</v>
      </c>
      <c r="E68" s="242">
        <v>3</v>
      </c>
      <c r="F68" s="242"/>
      <c r="G68" s="242">
        <v>75.6</v>
      </c>
      <c r="H68" s="242">
        <v>75.6</v>
      </c>
      <c r="I68" s="242"/>
      <c r="J68" s="242">
        <v>3</v>
      </c>
      <c r="K68" s="242">
        <v>3</v>
      </c>
      <c r="L68" s="242"/>
      <c r="M68" s="128" t="s">
        <v>594</v>
      </c>
      <c r="N68" s="133"/>
    </row>
    <row r="69" spans="1:14" s="246" customFormat="1" ht="33.75" customHeight="1">
      <c r="A69" s="241">
        <f t="shared" si="0"/>
        <v>55</v>
      </c>
      <c r="B69" s="248" t="s">
        <v>17</v>
      </c>
      <c r="C69" s="242">
        <v>3</v>
      </c>
      <c r="D69" s="242">
        <v>2</v>
      </c>
      <c r="E69" s="242">
        <v>2</v>
      </c>
      <c r="F69" s="242"/>
      <c r="G69" s="242">
        <v>88.7</v>
      </c>
      <c r="H69" s="242">
        <v>88.7</v>
      </c>
      <c r="I69" s="242"/>
      <c r="J69" s="242">
        <v>6</v>
      </c>
      <c r="K69" s="242">
        <v>6</v>
      </c>
      <c r="L69" s="242"/>
      <c r="M69" s="128" t="s">
        <v>594</v>
      </c>
      <c r="N69" s="125"/>
    </row>
    <row r="70" spans="1:14" s="246" customFormat="1" ht="33.75" customHeight="1">
      <c r="A70" s="241">
        <f t="shared" si="0"/>
        <v>56</v>
      </c>
      <c r="B70" s="248" t="s">
        <v>25</v>
      </c>
      <c r="C70" s="242">
        <v>1</v>
      </c>
      <c r="D70" s="242">
        <v>2</v>
      </c>
      <c r="E70" s="242">
        <v>1</v>
      </c>
      <c r="F70" s="242">
        <v>1</v>
      </c>
      <c r="G70" s="242">
        <v>94.2</v>
      </c>
      <c r="H70" s="242">
        <v>47.1</v>
      </c>
      <c r="I70" s="242">
        <v>47.1</v>
      </c>
      <c r="J70" s="242">
        <v>7</v>
      </c>
      <c r="K70" s="242">
        <v>4</v>
      </c>
      <c r="L70" s="242">
        <v>3</v>
      </c>
      <c r="M70" s="128" t="s">
        <v>594</v>
      </c>
      <c r="N70" s="133"/>
    </row>
    <row r="71" spans="1:14" s="246" customFormat="1" ht="33.75" customHeight="1">
      <c r="A71" s="241">
        <f t="shared" si="0"/>
        <v>57</v>
      </c>
      <c r="B71" s="248" t="s">
        <v>25</v>
      </c>
      <c r="C71" s="242">
        <v>3</v>
      </c>
      <c r="D71" s="242">
        <v>2</v>
      </c>
      <c r="E71" s="242">
        <v>1</v>
      </c>
      <c r="F71" s="242">
        <v>1</v>
      </c>
      <c r="G71" s="242">
        <v>93.9</v>
      </c>
      <c r="H71" s="242">
        <v>56</v>
      </c>
      <c r="I71" s="242">
        <v>37.9</v>
      </c>
      <c r="J71" s="242">
        <v>10</v>
      </c>
      <c r="K71" s="242">
        <v>4</v>
      </c>
      <c r="L71" s="242">
        <v>6</v>
      </c>
      <c r="M71" s="128" t="s">
        <v>594</v>
      </c>
      <c r="N71" s="133"/>
    </row>
    <row r="72" spans="1:14" s="246" customFormat="1" ht="33.75" customHeight="1">
      <c r="A72" s="241">
        <f t="shared" si="0"/>
        <v>58</v>
      </c>
      <c r="B72" s="248" t="s">
        <v>609</v>
      </c>
      <c r="C72" s="242">
        <v>12</v>
      </c>
      <c r="D72" s="242">
        <v>3</v>
      </c>
      <c r="E72" s="242">
        <v>2</v>
      </c>
      <c r="F72" s="242">
        <v>1</v>
      </c>
      <c r="G72" s="242">
        <v>93.3</v>
      </c>
      <c r="H72" s="242">
        <v>46.5</v>
      </c>
      <c r="I72" s="242">
        <v>46.8</v>
      </c>
      <c r="J72" s="242">
        <v>7</v>
      </c>
      <c r="K72" s="242">
        <v>5</v>
      </c>
      <c r="L72" s="242">
        <v>2</v>
      </c>
      <c r="M72" s="128" t="s">
        <v>594</v>
      </c>
      <c r="N72" s="133"/>
    </row>
    <row r="73" spans="1:14" s="246" customFormat="1" ht="33.75" customHeight="1">
      <c r="A73" s="241">
        <f t="shared" si="0"/>
        <v>59</v>
      </c>
      <c r="B73" s="248" t="s">
        <v>609</v>
      </c>
      <c r="C73" s="242">
        <v>8</v>
      </c>
      <c r="D73" s="242">
        <v>4</v>
      </c>
      <c r="E73" s="242">
        <v>4</v>
      </c>
      <c r="F73" s="242"/>
      <c r="G73" s="242">
        <v>92.4</v>
      </c>
      <c r="H73" s="242">
        <v>92.4</v>
      </c>
      <c r="I73" s="242"/>
      <c r="J73" s="242">
        <v>5</v>
      </c>
      <c r="K73" s="242">
        <v>5</v>
      </c>
      <c r="L73" s="242"/>
      <c r="M73" s="128" t="s">
        <v>594</v>
      </c>
      <c r="N73" s="125"/>
    </row>
    <row r="74" spans="1:14" s="246" customFormat="1" ht="33.75" customHeight="1">
      <c r="A74" s="241">
        <f t="shared" si="0"/>
        <v>60</v>
      </c>
      <c r="B74" s="248" t="s">
        <v>190</v>
      </c>
      <c r="C74" s="242">
        <v>24</v>
      </c>
      <c r="D74" s="242">
        <v>8</v>
      </c>
      <c r="E74" s="242">
        <v>8</v>
      </c>
      <c r="F74" s="242"/>
      <c r="G74" s="242">
        <v>322.5</v>
      </c>
      <c r="H74" s="242">
        <v>322.5</v>
      </c>
      <c r="I74" s="242"/>
      <c r="J74" s="242">
        <v>15</v>
      </c>
      <c r="K74" s="242">
        <v>15</v>
      </c>
      <c r="L74" s="242"/>
      <c r="M74" s="128" t="s">
        <v>594</v>
      </c>
      <c r="N74" s="133"/>
    </row>
    <row r="75" spans="1:14" s="246" customFormat="1" ht="33.75" customHeight="1">
      <c r="A75" s="241">
        <f t="shared" si="0"/>
        <v>61</v>
      </c>
      <c r="B75" s="248" t="s">
        <v>190</v>
      </c>
      <c r="C75" s="242">
        <v>25</v>
      </c>
      <c r="D75" s="242">
        <v>8</v>
      </c>
      <c r="E75" s="242">
        <v>7</v>
      </c>
      <c r="F75" s="242">
        <v>1</v>
      </c>
      <c r="G75" s="242">
        <v>337.3</v>
      </c>
      <c r="H75" s="242">
        <v>287.4</v>
      </c>
      <c r="I75" s="242">
        <v>49.9</v>
      </c>
      <c r="J75" s="242">
        <v>28</v>
      </c>
      <c r="K75" s="242">
        <v>20</v>
      </c>
      <c r="L75" s="242">
        <v>8</v>
      </c>
      <c r="M75" s="128" t="s">
        <v>594</v>
      </c>
      <c r="N75" s="133"/>
    </row>
    <row r="76" spans="1:14" s="246" customFormat="1" ht="33.75" customHeight="1">
      <c r="A76" s="241">
        <f t="shared" si="0"/>
        <v>62</v>
      </c>
      <c r="B76" s="248" t="s">
        <v>190</v>
      </c>
      <c r="C76" s="242">
        <v>26</v>
      </c>
      <c r="D76" s="242">
        <v>8</v>
      </c>
      <c r="E76" s="242">
        <v>7</v>
      </c>
      <c r="F76" s="242">
        <v>1</v>
      </c>
      <c r="G76" s="242">
        <v>331.6</v>
      </c>
      <c r="H76" s="242">
        <v>292.9</v>
      </c>
      <c r="I76" s="242">
        <v>38.7</v>
      </c>
      <c r="J76" s="242">
        <v>19</v>
      </c>
      <c r="K76" s="242">
        <v>19</v>
      </c>
      <c r="L76" s="242"/>
      <c r="M76" s="128" t="s">
        <v>594</v>
      </c>
      <c r="N76" s="133"/>
    </row>
    <row r="77" spans="1:14" s="246" customFormat="1" ht="33.75" customHeight="1">
      <c r="A77" s="241">
        <f t="shared" si="0"/>
        <v>63</v>
      </c>
      <c r="B77" s="248" t="s">
        <v>610</v>
      </c>
      <c r="C77" s="242">
        <v>16</v>
      </c>
      <c r="D77" s="242">
        <v>2</v>
      </c>
      <c r="E77" s="242">
        <v>2</v>
      </c>
      <c r="F77" s="242"/>
      <c r="G77" s="242">
        <v>120.4</v>
      </c>
      <c r="H77" s="242">
        <v>120.4</v>
      </c>
      <c r="I77" s="242"/>
      <c r="J77" s="242">
        <v>7</v>
      </c>
      <c r="K77" s="242">
        <v>7</v>
      </c>
      <c r="L77" s="242"/>
      <c r="M77" s="128" t="s">
        <v>594</v>
      </c>
      <c r="N77" s="133"/>
    </row>
    <row r="78" spans="1:14" s="246" customFormat="1" ht="33.75" customHeight="1">
      <c r="A78" s="241">
        <f t="shared" si="0"/>
        <v>64</v>
      </c>
      <c r="B78" s="248" t="s">
        <v>610</v>
      </c>
      <c r="C78" s="242">
        <v>17</v>
      </c>
      <c r="D78" s="242">
        <v>2</v>
      </c>
      <c r="E78" s="242">
        <v>2</v>
      </c>
      <c r="F78" s="242"/>
      <c r="G78" s="242">
        <v>85.8</v>
      </c>
      <c r="H78" s="242">
        <v>85.8</v>
      </c>
      <c r="I78" s="242"/>
      <c r="J78" s="242">
        <v>8</v>
      </c>
      <c r="K78" s="242">
        <v>8</v>
      </c>
      <c r="L78" s="242"/>
      <c r="M78" s="128" t="s">
        <v>594</v>
      </c>
      <c r="N78" s="125"/>
    </row>
    <row r="79" spans="1:14" ht="33.75" customHeight="1">
      <c r="A79" s="37">
        <f t="shared" si="0"/>
        <v>65</v>
      </c>
      <c r="B79" s="43" t="s">
        <v>610</v>
      </c>
      <c r="C79" s="244">
        <v>18</v>
      </c>
      <c r="D79" s="244">
        <v>2</v>
      </c>
      <c r="E79" s="244">
        <v>2</v>
      </c>
      <c r="F79" s="244"/>
      <c r="G79" s="244">
        <v>89.3</v>
      </c>
      <c r="H79" s="244">
        <v>89.3</v>
      </c>
      <c r="I79" s="244"/>
      <c r="J79" s="244">
        <v>3</v>
      </c>
      <c r="K79" s="244">
        <v>3</v>
      </c>
      <c r="L79" s="244"/>
      <c r="M79" s="128" t="s">
        <v>594</v>
      </c>
      <c r="N79" s="59"/>
    </row>
    <row r="80" spans="1:14" ht="33.75" customHeight="1">
      <c r="A80" s="37">
        <f t="shared" si="0"/>
        <v>66</v>
      </c>
      <c r="B80" s="33" t="s">
        <v>610</v>
      </c>
      <c r="C80" s="240">
        <v>20</v>
      </c>
      <c r="D80" s="240">
        <v>2</v>
      </c>
      <c r="E80" s="240">
        <v>1</v>
      </c>
      <c r="F80" s="240">
        <v>1</v>
      </c>
      <c r="G80" s="240">
        <v>100.3</v>
      </c>
      <c r="H80" s="240">
        <v>63.1</v>
      </c>
      <c r="I80" s="240">
        <v>37.2</v>
      </c>
      <c r="J80" s="240">
        <v>6</v>
      </c>
      <c r="K80" s="240">
        <v>2</v>
      </c>
      <c r="L80" s="240">
        <v>4</v>
      </c>
      <c r="M80" s="128" t="s">
        <v>594</v>
      </c>
      <c r="N80" s="30"/>
    </row>
    <row r="81" spans="1:14" ht="33.75" customHeight="1">
      <c r="A81" s="37">
        <f t="shared" si="0"/>
        <v>67</v>
      </c>
      <c r="B81" s="33" t="s">
        <v>610</v>
      </c>
      <c r="C81" s="240" t="s">
        <v>611</v>
      </c>
      <c r="D81" s="240">
        <v>2</v>
      </c>
      <c r="E81" s="240">
        <v>2</v>
      </c>
      <c r="F81" s="240"/>
      <c r="G81" s="240">
        <v>90.2</v>
      </c>
      <c r="H81" s="240">
        <v>90.2</v>
      </c>
      <c r="I81" s="240"/>
      <c r="J81" s="240">
        <v>3</v>
      </c>
      <c r="K81" s="240">
        <v>3</v>
      </c>
      <c r="L81" s="240"/>
      <c r="M81" s="128" t="s">
        <v>594</v>
      </c>
      <c r="N81" s="30"/>
    </row>
    <row r="82" spans="1:14" ht="33.75" customHeight="1">
      <c r="A82" s="37">
        <f t="shared" si="0"/>
        <v>68</v>
      </c>
      <c r="B82" s="33" t="s">
        <v>610</v>
      </c>
      <c r="C82" s="240">
        <v>28</v>
      </c>
      <c r="D82" s="240">
        <v>2</v>
      </c>
      <c r="E82" s="240">
        <v>1</v>
      </c>
      <c r="F82" s="240">
        <v>1</v>
      </c>
      <c r="G82" s="240">
        <v>73.9</v>
      </c>
      <c r="H82" s="240">
        <v>36.4</v>
      </c>
      <c r="I82" s="240">
        <v>37.5</v>
      </c>
      <c r="J82" s="240">
        <v>4</v>
      </c>
      <c r="K82" s="240"/>
      <c r="L82" s="240">
        <v>4</v>
      </c>
      <c r="M82" s="128" t="s">
        <v>594</v>
      </c>
      <c r="N82" s="30"/>
    </row>
    <row r="83" spans="1:14" ht="33.75" customHeight="1">
      <c r="A83" s="37">
        <f t="shared" si="0"/>
        <v>69</v>
      </c>
      <c r="B83" s="33" t="s">
        <v>599</v>
      </c>
      <c r="C83" s="240">
        <v>18</v>
      </c>
      <c r="D83" s="240">
        <v>2</v>
      </c>
      <c r="E83" s="240">
        <v>0</v>
      </c>
      <c r="F83" s="240">
        <v>2</v>
      </c>
      <c r="G83" s="240">
        <v>93.1</v>
      </c>
      <c r="H83" s="240"/>
      <c r="I83" s="240">
        <v>93.1</v>
      </c>
      <c r="J83" s="240">
        <v>13</v>
      </c>
      <c r="K83" s="240"/>
      <c r="L83" s="240">
        <v>13</v>
      </c>
      <c r="M83" s="80" t="s">
        <v>598</v>
      </c>
      <c r="N83" s="30"/>
    </row>
    <row r="84" spans="1:14" ht="33.75" customHeight="1">
      <c r="A84" s="37">
        <f t="shared" si="0"/>
        <v>70</v>
      </c>
      <c r="B84" s="248" t="s">
        <v>600</v>
      </c>
      <c r="C84" s="240">
        <v>1</v>
      </c>
      <c r="D84" s="243">
        <v>3</v>
      </c>
      <c r="E84" s="243">
        <v>2</v>
      </c>
      <c r="F84" s="244">
        <v>1</v>
      </c>
      <c r="G84" s="244">
        <v>144</v>
      </c>
      <c r="H84" s="244">
        <v>92.6</v>
      </c>
      <c r="I84" s="240">
        <v>51.4</v>
      </c>
      <c r="J84" s="240">
        <v>3</v>
      </c>
      <c r="K84" s="240">
        <v>3</v>
      </c>
      <c r="L84" s="240"/>
      <c r="M84" s="80" t="s">
        <v>598</v>
      </c>
      <c r="N84" s="30"/>
    </row>
    <row r="85" spans="1:15" ht="33.75" customHeight="1">
      <c r="A85" s="37">
        <f t="shared" si="0"/>
        <v>71</v>
      </c>
      <c r="B85" s="248" t="s">
        <v>600</v>
      </c>
      <c r="C85" s="240">
        <v>2</v>
      </c>
      <c r="D85" s="243">
        <v>5</v>
      </c>
      <c r="E85" s="243">
        <v>3</v>
      </c>
      <c r="F85" s="244">
        <v>2</v>
      </c>
      <c r="G85" s="244">
        <v>226.5</v>
      </c>
      <c r="H85" s="244">
        <v>133.6</v>
      </c>
      <c r="I85" s="240">
        <v>92.9</v>
      </c>
      <c r="J85" s="240">
        <v>16</v>
      </c>
      <c r="K85" s="240">
        <v>12</v>
      </c>
      <c r="L85" s="240">
        <v>4</v>
      </c>
      <c r="M85" s="80" t="s">
        <v>598</v>
      </c>
      <c r="N85" s="30"/>
      <c r="O85" s="38"/>
    </row>
    <row r="86" spans="1:14" s="38" customFormat="1" ht="33.75" customHeight="1">
      <c r="A86" s="37">
        <f t="shared" si="0"/>
        <v>72</v>
      </c>
      <c r="B86" s="248" t="s">
        <v>600</v>
      </c>
      <c r="C86" s="240">
        <v>3</v>
      </c>
      <c r="D86" s="243">
        <v>4</v>
      </c>
      <c r="E86" s="243">
        <v>4</v>
      </c>
      <c r="F86" s="244"/>
      <c r="G86" s="244">
        <v>178.5</v>
      </c>
      <c r="H86" s="244">
        <v>178.5</v>
      </c>
      <c r="I86" s="240"/>
      <c r="J86" s="240">
        <v>11</v>
      </c>
      <c r="K86" s="240">
        <v>11</v>
      </c>
      <c r="L86" s="240"/>
      <c r="M86" s="80" t="s">
        <v>598</v>
      </c>
      <c r="N86" s="30"/>
    </row>
    <row r="87" spans="1:14" s="38" customFormat="1" ht="33.75" customHeight="1">
      <c r="A87" s="37">
        <f t="shared" si="0"/>
        <v>73</v>
      </c>
      <c r="B87" s="248" t="s">
        <v>114</v>
      </c>
      <c r="C87" s="240">
        <v>10</v>
      </c>
      <c r="D87" s="243">
        <v>3</v>
      </c>
      <c r="E87" s="243">
        <v>3</v>
      </c>
      <c r="F87" s="244"/>
      <c r="G87" s="244">
        <v>201.9</v>
      </c>
      <c r="H87" s="244">
        <v>201.9</v>
      </c>
      <c r="I87" s="240"/>
      <c r="J87" s="240">
        <v>15</v>
      </c>
      <c r="K87" s="240">
        <v>15</v>
      </c>
      <c r="L87" s="240"/>
      <c r="M87" s="80" t="s">
        <v>598</v>
      </c>
      <c r="N87" s="30"/>
    </row>
    <row r="88" spans="1:14" ht="33.75" customHeight="1">
      <c r="A88" s="37">
        <f t="shared" si="0"/>
        <v>74</v>
      </c>
      <c r="B88" s="33" t="s">
        <v>612</v>
      </c>
      <c r="C88" s="240">
        <v>49</v>
      </c>
      <c r="D88" s="240">
        <v>1</v>
      </c>
      <c r="E88" s="240">
        <v>1</v>
      </c>
      <c r="F88" s="240"/>
      <c r="G88" s="240">
        <v>38.9</v>
      </c>
      <c r="H88" s="240">
        <v>38.9</v>
      </c>
      <c r="I88" s="240"/>
      <c r="J88" s="240">
        <v>1</v>
      </c>
      <c r="K88" s="240">
        <v>1</v>
      </c>
      <c r="L88" s="240"/>
      <c r="M88" s="80" t="s">
        <v>598</v>
      </c>
      <c r="N88" s="30"/>
    </row>
    <row r="89" spans="1:14" ht="33.75" customHeight="1">
      <c r="A89" s="37">
        <f t="shared" si="0"/>
        <v>75</v>
      </c>
      <c r="B89" s="33" t="s">
        <v>599</v>
      </c>
      <c r="C89" s="240">
        <v>4</v>
      </c>
      <c r="D89" s="240">
        <v>2</v>
      </c>
      <c r="E89" s="240">
        <v>1</v>
      </c>
      <c r="F89" s="240">
        <v>1</v>
      </c>
      <c r="G89" s="240">
        <v>94.8</v>
      </c>
      <c r="H89" s="240">
        <v>38.1</v>
      </c>
      <c r="I89" s="240">
        <v>56.7</v>
      </c>
      <c r="J89" s="240">
        <v>5</v>
      </c>
      <c r="K89" s="240">
        <v>1</v>
      </c>
      <c r="L89" s="240">
        <v>4</v>
      </c>
      <c r="M89" s="128" t="s">
        <v>594</v>
      </c>
      <c r="N89" s="30"/>
    </row>
    <row r="90" spans="1:14" ht="33.75" customHeight="1">
      <c r="A90" s="37">
        <f t="shared" si="0"/>
        <v>76</v>
      </c>
      <c r="B90" s="33" t="s">
        <v>595</v>
      </c>
      <c r="C90" s="240" t="s">
        <v>613</v>
      </c>
      <c r="D90" s="240">
        <v>2</v>
      </c>
      <c r="E90" s="240">
        <v>1</v>
      </c>
      <c r="F90" s="240">
        <v>1</v>
      </c>
      <c r="G90" s="240">
        <v>124.9</v>
      </c>
      <c r="H90" s="240">
        <v>61.2</v>
      </c>
      <c r="I90" s="240">
        <v>63.7</v>
      </c>
      <c r="J90" s="240">
        <v>5</v>
      </c>
      <c r="K90" s="240">
        <v>3</v>
      </c>
      <c r="L90" s="240">
        <v>2</v>
      </c>
      <c r="M90" s="128" t="s">
        <v>594</v>
      </c>
      <c r="N90" s="30"/>
    </row>
    <row r="91" spans="1:14" ht="33.75" customHeight="1">
      <c r="A91" s="37">
        <f t="shared" si="0"/>
        <v>77</v>
      </c>
      <c r="B91" s="33" t="s">
        <v>610</v>
      </c>
      <c r="C91" s="240">
        <v>10</v>
      </c>
      <c r="D91" s="240">
        <v>2</v>
      </c>
      <c r="E91" s="240">
        <v>1</v>
      </c>
      <c r="F91" s="240">
        <v>1</v>
      </c>
      <c r="G91" s="240">
        <v>94.5</v>
      </c>
      <c r="H91" s="240">
        <v>47.8</v>
      </c>
      <c r="I91" s="240">
        <v>47.8</v>
      </c>
      <c r="J91" s="240">
        <v>6</v>
      </c>
      <c r="K91" s="240">
        <v>4</v>
      </c>
      <c r="L91" s="240">
        <v>2</v>
      </c>
      <c r="M91" s="128" t="s">
        <v>594</v>
      </c>
      <c r="N91" s="30"/>
    </row>
    <row r="92" spans="1:14" ht="33.75" customHeight="1">
      <c r="A92" s="37">
        <f t="shared" si="0"/>
        <v>78</v>
      </c>
      <c r="B92" s="43" t="s">
        <v>610</v>
      </c>
      <c r="C92" s="244">
        <v>23</v>
      </c>
      <c r="D92" s="244">
        <v>2</v>
      </c>
      <c r="E92" s="244">
        <v>2</v>
      </c>
      <c r="F92" s="244"/>
      <c r="G92" s="244">
        <v>78</v>
      </c>
      <c r="H92" s="244">
        <v>78</v>
      </c>
      <c r="I92" s="244"/>
      <c r="J92" s="244">
        <v>1</v>
      </c>
      <c r="K92" s="244">
        <v>1</v>
      </c>
      <c r="L92" s="244"/>
      <c r="M92" s="128" t="s">
        <v>594</v>
      </c>
      <c r="N92" s="30"/>
    </row>
    <row r="93" spans="1:14" ht="33.75" customHeight="1">
      <c r="A93" s="37">
        <f t="shared" si="0"/>
        <v>79</v>
      </c>
      <c r="B93" s="248" t="s">
        <v>604</v>
      </c>
      <c r="C93" s="244">
        <v>4</v>
      </c>
      <c r="D93" s="244">
        <v>2</v>
      </c>
      <c r="E93" s="244">
        <v>2</v>
      </c>
      <c r="F93" s="244"/>
      <c r="G93" s="244">
        <v>104</v>
      </c>
      <c r="H93" s="244">
        <v>104</v>
      </c>
      <c r="I93" s="244"/>
      <c r="J93" s="244">
        <v>9</v>
      </c>
      <c r="K93" s="244">
        <v>9</v>
      </c>
      <c r="L93" s="244"/>
      <c r="M93" s="128" t="s">
        <v>594</v>
      </c>
      <c r="N93" s="30"/>
    </row>
    <row r="94" spans="1:14" ht="33.75" customHeight="1">
      <c r="A94" s="37">
        <f t="shared" si="0"/>
        <v>80</v>
      </c>
      <c r="B94" s="43" t="s">
        <v>610</v>
      </c>
      <c r="C94" s="244">
        <v>14</v>
      </c>
      <c r="D94" s="244">
        <v>1</v>
      </c>
      <c r="E94" s="244" t="s">
        <v>203</v>
      </c>
      <c r="F94" s="244">
        <v>1</v>
      </c>
      <c r="G94" s="244">
        <v>44.3</v>
      </c>
      <c r="H94" s="244" t="s">
        <v>203</v>
      </c>
      <c r="I94" s="244">
        <v>44.3</v>
      </c>
      <c r="J94" s="244">
        <v>5</v>
      </c>
      <c r="K94" s="244"/>
      <c r="L94" s="244">
        <v>5</v>
      </c>
      <c r="M94" s="128" t="s">
        <v>594</v>
      </c>
      <c r="N94" s="30"/>
    </row>
    <row r="95" spans="1:14" ht="33.75" customHeight="1">
      <c r="A95" s="37">
        <f t="shared" si="0"/>
        <v>81</v>
      </c>
      <c r="B95" s="248" t="s">
        <v>114</v>
      </c>
      <c r="C95" s="244">
        <v>16</v>
      </c>
      <c r="D95" s="244">
        <v>2</v>
      </c>
      <c r="E95" s="244">
        <v>2</v>
      </c>
      <c r="F95" s="244"/>
      <c r="G95" s="244">
        <v>92.6</v>
      </c>
      <c r="H95" s="244">
        <v>92.6</v>
      </c>
      <c r="I95" s="244"/>
      <c r="J95" s="244">
        <v>6</v>
      </c>
      <c r="K95" s="244"/>
      <c r="L95" s="244"/>
      <c r="M95" s="128" t="s">
        <v>594</v>
      </c>
      <c r="N95" s="30"/>
    </row>
    <row r="96" spans="1:14" ht="33.75" customHeight="1">
      <c r="A96" s="37">
        <f t="shared" si="0"/>
        <v>82</v>
      </c>
      <c r="B96" s="248" t="s">
        <v>114</v>
      </c>
      <c r="C96" s="244">
        <v>4</v>
      </c>
      <c r="D96" s="244">
        <v>2</v>
      </c>
      <c r="E96" s="244">
        <v>2</v>
      </c>
      <c r="F96" s="244" t="s">
        <v>203</v>
      </c>
      <c r="G96" s="244">
        <v>118.6</v>
      </c>
      <c r="H96" s="244">
        <v>118.6</v>
      </c>
      <c r="I96" s="244"/>
      <c r="J96" s="244">
        <v>3</v>
      </c>
      <c r="K96" s="244"/>
      <c r="L96" s="244"/>
      <c r="M96" s="128" t="s">
        <v>594</v>
      </c>
      <c r="N96" s="30"/>
    </row>
    <row r="97" spans="1:14" ht="33.75" customHeight="1">
      <c r="A97" s="37">
        <f t="shared" si="0"/>
        <v>83</v>
      </c>
      <c r="B97" s="248" t="s">
        <v>612</v>
      </c>
      <c r="C97" s="244">
        <v>5</v>
      </c>
      <c r="D97" s="244">
        <v>2</v>
      </c>
      <c r="E97" s="244">
        <v>2</v>
      </c>
      <c r="F97" s="244"/>
      <c r="G97" s="244">
        <v>74.4</v>
      </c>
      <c r="H97" s="244">
        <v>74.4</v>
      </c>
      <c r="I97" s="244"/>
      <c r="J97" s="244">
        <v>8</v>
      </c>
      <c r="K97" s="244">
        <v>8</v>
      </c>
      <c r="L97" s="244"/>
      <c r="M97" s="80" t="s">
        <v>614</v>
      </c>
      <c r="N97" s="30"/>
    </row>
    <row r="98" spans="1:14" ht="33.75" customHeight="1">
      <c r="A98" s="37">
        <f t="shared" si="0"/>
        <v>84</v>
      </c>
      <c r="B98" s="163" t="s">
        <v>604</v>
      </c>
      <c r="C98" s="245">
        <v>2</v>
      </c>
      <c r="D98" s="245">
        <v>1</v>
      </c>
      <c r="E98" s="245">
        <v>1</v>
      </c>
      <c r="F98" s="245"/>
      <c r="G98" s="245">
        <v>50.5</v>
      </c>
      <c r="H98" s="245">
        <v>50.5</v>
      </c>
      <c r="I98" s="245"/>
      <c r="J98" s="245">
        <v>4</v>
      </c>
      <c r="K98" s="245">
        <v>4</v>
      </c>
      <c r="L98" s="245"/>
      <c r="M98" s="15" t="s">
        <v>615</v>
      </c>
      <c r="N98" s="30"/>
    </row>
    <row r="99" spans="1:14" ht="33.75" customHeight="1">
      <c r="A99" s="37">
        <f t="shared" si="0"/>
        <v>85</v>
      </c>
      <c r="B99" s="163" t="s">
        <v>608</v>
      </c>
      <c r="C99" s="245">
        <v>11</v>
      </c>
      <c r="D99" s="245">
        <v>2</v>
      </c>
      <c r="E99" s="245">
        <v>1</v>
      </c>
      <c r="F99" s="245">
        <v>1</v>
      </c>
      <c r="G99" s="245">
        <v>80</v>
      </c>
      <c r="H99" s="245">
        <v>40.1</v>
      </c>
      <c r="I99" s="245">
        <v>40</v>
      </c>
      <c r="J99" s="245">
        <v>8</v>
      </c>
      <c r="K99" s="245">
        <v>4</v>
      </c>
      <c r="L99" s="245">
        <v>4</v>
      </c>
      <c r="M99" s="15" t="s">
        <v>615</v>
      </c>
      <c r="N99" s="30"/>
    </row>
    <row r="100" spans="1:14" ht="33.75" customHeight="1">
      <c r="A100" s="37">
        <f t="shared" si="0"/>
        <v>86</v>
      </c>
      <c r="B100" s="163" t="s">
        <v>616</v>
      </c>
      <c r="C100" s="245">
        <v>4</v>
      </c>
      <c r="D100" s="245">
        <v>2</v>
      </c>
      <c r="E100" s="245">
        <v>2</v>
      </c>
      <c r="F100" s="245"/>
      <c r="G100" s="245">
        <v>77</v>
      </c>
      <c r="H100" s="245">
        <v>77</v>
      </c>
      <c r="I100" s="245"/>
      <c r="J100" s="245">
        <v>6</v>
      </c>
      <c r="K100" s="245">
        <v>6</v>
      </c>
      <c r="L100" s="245"/>
      <c r="M100" s="15" t="s">
        <v>615</v>
      </c>
      <c r="N100" s="30"/>
    </row>
    <row r="101" spans="1:14" ht="33.75" customHeight="1">
      <c r="A101" s="37">
        <f t="shared" si="0"/>
        <v>87</v>
      </c>
      <c r="B101" s="163" t="s">
        <v>617</v>
      </c>
      <c r="C101" s="245">
        <v>2</v>
      </c>
      <c r="D101" s="245">
        <v>8</v>
      </c>
      <c r="E101" s="245">
        <v>7</v>
      </c>
      <c r="F101" s="245">
        <v>1</v>
      </c>
      <c r="G101" s="245">
        <v>319.3</v>
      </c>
      <c r="H101" s="245">
        <v>281</v>
      </c>
      <c r="I101" s="245">
        <v>37.3</v>
      </c>
      <c r="J101" s="245">
        <v>19</v>
      </c>
      <c r="K101" s="245">
        <v>19</v>
      </c>
      <c r="L101" s="245"/>
      <c r="M101" s="15" t="s">
        <v>615</v>
      </c>
      <c r="N101" s="30"/>
    </row>
    <row r="102" spans="1:14" ht="33.75" customHeight="1">
      <c r="A102" s="163">
        <v>88</v>
      </c>
      <c r="B102" s="163" t="s">
        <v>617</v>
      </c>
      <c r="C102" s="163">
        <v>3</v>
      </c>
      <c r="D102" s="163">
        <v>8</v>
      </c>
      <c r="E102" s="163">
        <v>8</v>
      </c>
      <c r="F102" s="163"/>
      <c r="G102" s="163">
        <v>322.7</v>
      </c>
      <c r="H102" s="163">
        <v>322.7</v>
      </c>
      <c r="I102" s="163"/>
      <c r="J102" s="163">
        <v>19</v>
      </c>
      <c r="K102" s="163">
        <v>19</v>
      </c>
      <c r="L102" s="163"/>
      <c r="M102" s="253" t="s">
        <v>615</v>
      </c>
      <c r="N102" s="53" t="s">
        <v>203</v>
      </c>
    </row>
    <row r="103" spans="1:14" ht="33.75" customHeight="1">
      <c r="A103" s="230">
        <f>A102+1</f>
        <v>89</v>
      </c>
      <c r="B103" s="163" t="s">
        <v>617</v>
      </c>
      <c r="C103" s="245">
        <v>4</v>
      </c>
      <c r="D103" s="245">
        <v>8</v>
      </c>
      <c r="E103" s="245">
        <v>7</v>
      </c>
      <c r="F103" s="245">
        <v>1</v>
      </c>
      <c r="G103" s="245">
        <v>319.3</v>
      </c>
      <c r="H103" s="245">
        <v>282.5</v>
      </c>
      <c r="I103" s="245">
        <v>36.8</v>
      </c>
      <c r="J103" s="245">
        <v>20</v>
      </c>
      <c r="K103" s="245">
        <v>19</v>
      </c>
      <c r="L103" s="245">
        <v>1</v>
      </c>
      <c r="M103" s="15" t="s">
        <v>615</v>
      </c>
      <c r="N103" s="30"/>
    </row>
    <row r="104" spans="1:14" ht="33.75" customHeight="1">
      <c r="A104" s="230">
        <v>90</v>
      </c>
      <c r="B104" s="163" t="s">
        <v>606</v>
      </c>
      <c r="C104" s="245">
        <v>8</v>
      </c>
      <c r="D104" s="245">
        <v>2</v>
      </c>
      <c r="E104" s="245">
        <v>2</v>
      </c>
      <c r="F104" s="245"/>
      <c r="G104" s="245">
        <v>80.2</v>
      </c>
      <c r="H104" s="245">
        <v>80.2</v>
      </c>
      <c r="I104" s="245"/>
      <c r="J104" s="245">
        <v>5</v>
      </c>
      <c r="K104" s="245">
        <v>5</v>
      </c>
      <c r="L104" s="245"/>
      <c r="M104" s="15" t="s">
        <v>615</v>
      </c>
      <c r="N104" s="30"/>
    </row>
    <row r="105" spans="1:14" ht="33.75" customHeight="1">
      <c r="A105" s="230">
        <v>91</v>
      </c>
      <c r="B105" s="163" t="s">
        <v>595</v>
      </c>
      <c r="C105" s="245">
        <v>10</v>
      </c>
      <c r="D105" s="245">
        <v>2</v>
      </c>
      <c r="E105" s="245">
        <v>1</v>
      </c>
      <c r="F105" s="245">
        <v>1</v>
      </c>
      <c r="G105" s="245">
        <v>101.4</v>
      </c>
      <c r="H105" s="245">
        <v>50.7</v>
      </c>
      <c r="I105" s="245">
        <v>50.7</v>
      </c>
      <c r="J105" s="245">
        <v>4</v>
      </c>
      <c r="K105" s="245">
        <v>3</v>
      </c>
      <c r="L105" s="245">
        <v>1</v>
      </c>
      <c r="M105" s="15" t="s">
        <v>615</v>
      </c>
      <c r="N105" s="30"/>
    </row>
    <row r="106" spans="1:14" ht="33.75" customHeight="1">
      <c r="A106" s="230">
        <v>92</v>
      </c>
      <c r="B106" s="163" t="s">
        <v>608</v>
      </c>
      <c r="C106" s="245">
        <v>4</v>
      </c>
      <c r="D106" s="245">
        <v>2</v>
      </c>
      <c r="E106" s="245">
        <v>2</v>
      </c>
      <c r="F106" s="245"/>
      <c r="G106" s="245">
        <v>93.8</v>
      </c>
      <c r="H106" s="245">
        <v>93.8</v>
      </c>
      <c r="I106" s="245"/>
      <c r="J106" s="245">
        <v>6</v>
      </c>
      <c r="K106" s="245">
        <v>6</v>
      </c>
      <c r="L106" s="245"/>
      <c r="M106" s="15" t="s">
        <v>615</v>
      </c>
      <c r="N106" s="30"/>
    </row>
    <row r="107" spans="1:14" ht="33.75" customHeight="1">
      <c r="A107" s="230">
        <v>93</v>
      </c>
      <c r="B107" s="163" t="s">
        <v>17</v>
      </c>
      <c r="C107" s="245">
        <v>3</v>
      </c>
      <c r="D107" s="245">
        <v>2</v>
      </c>
      <c r="E107" s="245">
        <v>2</v>
      </c>
      <c r="F107" s="245"/>
      <c r="G107" s="245">
        <v>88.7</v>
      </c>
      <c r="H107" s="245">
        <v>88.7</v>
      </c>
      <c r="I107" s="245"/>
      <c r="J107" s="245">
        <v>4</v>
      </c>
      <c r="K107" s="245">
        <v>4</v>
      </c>
      <c r="L107" s="245"/>
      <c r="M107" s="15" t="s">
        <v>615</v>
      </c>
      <c r="N107" s="30"/>
    </row>
    <row r="108" spans="1:14" ht="33.75" customHeight="1">
      <c r="A108" s="230">
        <v>94</v>
      </c>
      <c r="B108" s="163" t="s">
        <v>385</v>
      </c>
      <c r="C108" s="245">
        <v>13</v>
      </c>
      <c r="D108" s="245">
        <v>12</v>
      </c>
      <c r="E108" s="245">
        <v>5</v>
      </c>
      <c r="F108" s="245">
        <v>7</v>
      </c>
      <c r="G108" s="245">
        <v>473</v>
      </c>
      <c r="H108" s="245">
        <v>213.9</v>
      </c>
      <c r="I108" s="245">
        <v>259.1</v>
      </c>
      <c r="J108" s="245">
        <v>20</v>
      </c>
      <c r="K108" s="245">
        <v>7</v>
      </c>
      <c r="L108" s="245">
        <v>13</v>
      </c>
      <c r="M108" s="15" t="s">
        <v>618</v>
      </c>
      <c r="N108" s="30"/>
    </row>
    <row r="109" spans="1:14" ht="33.75" customHeight="1">
      <c r="A109" s="230">
        <v>95</v>
      </c>
      <c r="B109" s="252" t="s">
        <v>617</v>
      </c>
      <c r="C109" s="245">
        <v>10</v>
      </c>
      <c r="D109" s="245">
        <v>1</v>
      </c>
      <c r="E109" s="245">
        <v>1</v>
      </c>
      <c r="F109" s="245"/>
      <c r="G109" s="245">
        <v>73</v>
      </c>
      <c r="H109" s="245">
        <v>73</v>
      </c>
      <c r="I109" s="245" t="s">
        <v>203</v>
      </c>
      <c r="J109" s="245">
        <v>2</v>
      </c>
      <c r="K109" s="245">
        <v>2</v>
      </c>
      <c r="L109" s="245"/>
      <c r="M109" s="15" t="s">
        <v>619</v>
      </c>
      <c r="N109" s="30"/>
    </row>
    <row r="110" spans="1:14" ht="33.75" customHeight="1">
      <c r="A110" s="230">
        <v>96</v>
      </c>
      <c r="B110" s="163" t="s">
        <v>617</v>
      </c>
      <c r="C110" s="245">
        <v>9</v>
      </c>
      <c r="D110" s="245">
        <v>1</v>
      </c>
      <c r="E110" s="245">
        <v>1</v>
      </c>
      <c r="F110" s="245"/>
      <c r="G110" s="245">
        <v>75</v>
      </c>
      <c r="H110" s="245">
        <v>75</v>
      </c>
      <c r="I110" s="245"/>
      <c r="J110" s="245">
        <v>4</v>
      </c>
      <c r="K110" s="245">
        <v>4</v>
      </c>
      <c r="L110" s="245"/>
      <c r="M110" s="15" t="s">
        <v>619</v>
      </c>
      <c r="N110" s="30"/>
    </row>
    <row r="111" spans="1:14" ht="33.75" customHeight="1">
      <c r="A111" s="230">
        <v>97</v>
      </c>
      <c r="B111" s="163" t="s">
        <v>617</v>
      </c>
      <c r="C111" s="245">
        <v>8</v>
      </c>
      <c r="D111" s="245">
        <v>2</v>
      </c>
      <c r="E111" s="245">
        <v>2</v>
      </c>
      <c r="F111" s="245" t="s">
        <v>203</v>
      </c>
      <c r="G111" s="245">
        <v>126.3</v>
      </c>
      <c r="H111" s="245">
        <v>126.3</v>
      </c>
      <c r="I111" s="245" t="s">
        <v>203</v>
      </c>
      <c r="J111" s="245">
        <v>3</v>
      </c>
      <c r="K111" s="245">
        <v>3</v>
      </c>
      <c r="L111" s="245"/>
      <c r="M111" s="15" t="s">
        <v>619</v>
      </c>
      <c r="N111" s="30"/>
    </row>
    <row r="112" spans="1:14" ht="27" customHeight="1">
      <c r="A112" s="37" t="s">
        <v>620</v>
      </c>
      <c r="B112" s="33" t="s">
        <v>105</v>
      </c>
      <c r="C112" s="240" t="s">
        <v>203</v>
      </c>
      <c r="D112" s="240">
        <f>SUM(D15:D111)</f>
        <v>263</v>
      </c>
      <c r="E112" s="240">
        <f>SUM(E15:E111)</f>
        <v>212</v>
      </c>
      <c r="F112" s="240">
        <f>SUM(F15:F108)</f>
        <v>51</v>
      </c>
      <c r="G112" s="240">
        <f>SUM(G15:G111)</f>
        <v>11603.799999999996</v>
      </c>
      <c r="H112" s="240">
        <f>SUM(H15:H111)</f>
        <v>9334.300000000001</v>
      </c>
      <c r="I112" s="240">
        <f>SUM(I15:I108)</f>
        <v>2269.7000000000003</v>
      </c>
      <c r="J112" s="240">
        <f>SUM(J15:J108)</f>
        <v>674</v>
      </c>
      <c r="K112" s="240">
        <v>634</v>
      </c>
      <c r="L112" s="240">
        <f>SUM(L15:L108)</f>
        <v>126</v>
      </c>
      <c r="M112" s="24"/>
      <c r="N112" s="30"/>
    </row>
    <row r="113" spans="1:4" ht="15.75">
      <c r="A113" s="10" t="s">
        <v>203</v>
      </c>
      <c r="D113" s="11" t="s">
        <v>203</v>
      </c>
    </row>
    <row r="114" spans="1:6" ht="15.75">
      <c r="A114" s="473"/>
      <c r="B114" s="473"/>
      <c r="C114" s="473"/>
      <c r="D114" s="473"/>
      <c r="E114" s="473"/>
      <c r="F114" s="473"/>
    </row>
    <row r="115" spans="2:3" ht="15.75">
      <c r="B115" s="10" t="s">
        <v>203</v>
      </c>
      <c r="C115" s="2"/>
    </row>
    <row r="116" spans="2:3" ht="15.75">
      <c r="B116" s="10" t="s">
        <v>203</v>
      </c>
      <c r="C116" s="2"/>
    </row>
    <row r="117" spans="2:3" ht="15.75">
      <c r="B117" s="10"/>
      <c r="C117" s="2"/>
    </row>
    <row r="118" ht="15.75">
      <c r="B118" s="249"/>
    </row>
    <row r="119" ht="15.75">
      <c r="B119" s="35"/>
    </row>
    <row r="130" ht="15.75">
      <c r="E130" s="250"/>
    </row>
  </sheetData>
  <sheetProtection/>
  <mergeCells count="16">
    <mergeCell ref="A114:F114"/>
    <mergeCell ref="A8:N8"/>
    <mergeCell ref="A9:N9"/>
    <mergeCell ref="A11:A12"/>
    <mergeCell ref="B11:C11"/>
    <mergeCell ref="D11:F11"/>
    <mergeCell ref="G11:I11"/>
    <mergeCell ref="J11:L11"/>
    <mergeCell ref="M11:M12"/>
    <mergeCell ref="N11:N12"/>
    <mergeCell ref="J1:N1"/>
    <mergeCell ref="J2:N2"/>
    <mergeCell ref="J3:N3"/>
    <mergeCell ref="J4:N4"/>
    <mergeCell ref="A6:N6"/>
    <mergeCell ref="A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2015-03-20T11:06:56Z</cp:lastPrinted>
  <dcterms:created xsi:type="dcterms:W3CDTF">1996-10-08T23:32:33Z</dcterms:created>
  <dcterms:modified xsi:type="dcterms:W3CDTF">2015-06-18T09:05:32Z</dcterms:modified>
  <cp:category/>
  <cp:version/>
  <cp:contentType/>
  <cp:contentStatus/>
</cp:coreProperties>
</file>