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Лист1" sheetId="1" state="hidden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<sst xmlns="http://schemas.openxmlformats.org/spreadsheetml/2006/main" count="994" uniqueCount="82">
  <si>
    <t>Распределение населения по возрасту к прогнозу</t>
  </si>
  <si>
    <t>дети до 15 лет</t>
  </si>
  <si>
    <t>трудоспособный</t>
  </si>
  <si>
    <t>старше</t>
  </si>
  <si>
    <t>всего</t>
  </si>
  <si>
    <t>раб. пенсионеры</t>
  </si>
  <si>
    <t>иностр. Граждане</t>
  </si>
  <si>
    <t>вахтовики</t>
  </si>
  <si>
    <t>Тр.ресурсы</t>
  </si>
  <si>
    <t>Уч. труд.возр.</t>
  </si>
  <si>
    <t>удельный вес</t>
  </si>
  <si>
    <t>распред. умерших</t>
  </si>
  <si>
    <t>на 01.01.2010</t>
  </si>
  <si>
    <t>родилось</t>
  </si>
  <si>
    <t>умерло</t>
  </si>
  <si>
    <t>16-летние</t>
  </si>
  <si>
    <t>55,50-летние</t>
  </si>
  <si>
    <t>выбыло</t>
  </si>
  <si>
    <t>на 01.01.2011</t>
  </si>
  <si>
    <t>дети</t>
  </si>
  <si>
    <t>средн. 2010</t>
  </si>
  <si>
    <t>труд</t>
  </si>
  <si>
    <t>15-летние</t>
  </si>
  <si>
    <t>54,49-летние</t>
  </si>
  <si>
    <t>на 01.01.2012</t>
  </si>
  <si>
    <t>средн. 2011</t>
  </si>
  <si>
    <t>14-летние</t>
  </si>
  <si>
    <t>53,48-летние</t>
  </si>
  <si>
    <t>на 01.01.2013</t>
  </si>
  <si>
    <t>средн. 2012</t>
  </si>
  <si>
    <t>13-летние</t>
  </si>
  <si>
    <t>52,47-летние</t>
  </si>
  <si>
    <t>на 01.01.2014</t>
  </si>
  <si>
    <t>средн. 2013</t>
  </si>
  <si>
    <t>12-летние</t>
  </si>
  <si>
    <t>51,46-летние</t>
  </si>
  <si>
    <t>среднегод.</t>
  </si>
  <si>
    <t>на 01.01.2015</t>
  </si>
  <si>
    <t>средн. 2014</t>
  </si>
  <si>
    <t>11-летние</t>
  </si>
  <si>
    <t>50,45-летние</t>
  </si>
  <si>
    <t>на 01.01.2016</t>
  </si>
  <si>
    <t>средн. 2015</t>
  </si>
  <si>
    <t>10-летние</t>
  </si>
  <si>
    <t>49,44-летние</t>
  </si>
  <si>
    <t>на 01.01.2017</t>
  </si>
  <si>
    <t>средн. 2016</t>
  </si>
  <si>
    <t>Показатели</t>
  </si>
  <si>
    <t>Ед. измерения</t>
  </si>
  <si>
    <t>Численность всего населения по полу и возрасту на 1 января текущего года</t>
  </si>
  <si>
    <r>
      <rPr>
        <sz val="12"/>
        <rFont val="Times New Roman"/>
        <family val="1"/>
      </rPr>
      <t>Численность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городского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населения по полу и возрасту на 1 января текущего года</t>
    </r>
  </si>
  <si>
    <r>
      <rPr>
        <sz val="12"/>
        <rFont val="Times New Roman"/>
        <family val="1"/>
      </rPr>
      <t xml:space="preserve">Численность </t>
    </r>
    <r>
      <rPr>
        <b/>
        <u val="single"/>
        <sz val="12"/>
        <rFont val="Times New Roman"/>
        <family val="1"/>
      </rPr>
      <t>сельского</t>
    </r>
    <r>
      <rPr>
        <sz val="12"/>
        <rFont val="Times New Roman"/>
        <family val="1"/>
      </rPr>
      <t xml:space="preserve"> населения по полу и возрасту на 1 января текущего года</t>
    </r>
  </si>
  <si>
    <t>Всего</t>
  </si>
  <si>
    <t>на 1 января</t>
  </si>
  <si>
    <t>человек</t>
  </si>
  <si>
    <t>Женщины</t>
  </si>
  <si>
    <t>Мужчины</t>
  </si>
  <si>
    <t>0-2</t>
  </si>
  <si>
    <t>3-5</t>
  </si>
  <si>
    <t>1-6</t>
  </si>
  <si>
    <t>8-13</t>
  </si>
  <si>
    <t>14</t>
  </si>
  <si>
    <t>0-14</t>
  </si>
  <si>
    <t>16-17</t>
  </si>
  <si>
    <t>0-17</t>
  </si>
  <si>
    <t>18-19</t>
  </si>
  <si>
    <t>20-24</t>
  </si>
  <si>
    <t>16-29</t>
  </si>
  <si>
    <t>25-29</t>
  </si>
  <si>
    <t>30-34</t>
  </si>
  <si>
    <t>35-39</t>
  </si>
  <si>
    <t>40-44</t>
  </si>
  <si>
    <t>15-49</t>
  </si>
  <si>
    <t>45-49</t>
  </si>
  <si>
    <t>50-54</t>
  </si>
  <si>
    <t>55-59</t>
  </si>
  <si>
    <t>60-64</t>
  </si>
  <si>
    <t>65-69</t>
  </si>
  <si>
    <t>70 и старше</t>
  </si>
  <si>
    <t>моложе трудоспособного возраста</t>
  </si>
  <si>
    <t>трудоспособный возраст</t>
  </si>
  <si>
    <t>старше трудоспособного возраста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</si>
</sst>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"/>
    <numFmt numFmtId="167" formatCode="0"/>
    <numFmt numFmtId="168" formatCode="DD/MM/YYYY"/>
    <numFmt numFmtId="169" formatCode="@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9" fillId="0" borderId="10" xfId="0" applyFont="1" applyBorder="1" applyAlignment="1">
      <alignment/>
    </xf>
    <xf numFmtId="164" fontId="19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0" fillId="0" borderId="10" xfId="0" applyFont="1" applyBorder="1" applyAlignment="1">
      <alignment/>
    </xf>
    <xf numFmtId="167" fontId="20" fillId="0" borderId="10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7" fontId="19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6" fontId="19" fillId="0" borderId="10" xfId="0" applyNumberFormat="1" applyFont="1" applyBorder="1" applyAlignment="1">
      <alignment/>
    </xf>
    <xf numFmtId="164" fontId="0" fillId="0" borderId="0" xfId="0" applyFill="1" applyAlignment="1">
      <alignment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horizontal="center" vertical="center" wrapText="1"/>
    </xf>
    <xf numFmtId="168" fontId="22" fillId="0" borderId="13" xfId="0" applyNumberFormat="1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wrapText="1"/>
    </xf>
    <xf numFmtId="164" fontId="22" fillId="0" borderId="10" xfId="0" applyFont="1" applyFill="1" applyBorder="1" applyAlignment="1">
      <alignment horizontal="center" wrapText="1"/>
    </xf>
    <xf numFmtId="164" fontId="22" fillId="0" borderId="15" xfId="0" applyFont="1" applyFill="1" applyBorder="1" applyAlignment="1">
      <alignment horizontal="center" wrapText="1"/>
    </xf>
    <xf numFmtId="164" fontId="23" fillId="0" borderId="14" xfId="0" applyFont="1" applyFill="1" applyBorder="1" applyAlignment="1">
      <alignment wrapText="1"/>
    </xf>
    <xf numFmtId="164" fontId="22" fillId="0" borderId="14" xfId="0" applyFont="1" applyFill="1" applyBorder="1" applyAlignment="1">
      <alignment horizontal="left" wrapText="1" indent="1"/>
    </xf>
    <xf numFmtId="164" fontId="19" fillId="0" borderId="0" xfId="0" applyFont="1" applyFill="1" applyAlignment="1">
      <alignment/>
    </xf>
    <xf numFmtId="164" fontId="22" fillId="0" borderId="14" xfId="0" applyFont="1" applyFill="1" applyBorder="1" applyAlignment="1">
      <alignment horizontal="left" wrapText="1" indent="2"/>
    </xf>
    <xf numFmtId="164" fontId="22" fillId="0" borderId="14" xfId="0" applyFont="1" applyFill="1" applyBorder="1" applyAlignment="1">
      <alignment horizontal="left" wrapText="1" indent="3"/>
    </xf>
    <xf numFmtId="164" fontId="23" fillId="0" borderId="14" xfId="0" applyFont="1" applyFill="1" applyBorder="1" applyAlignment="1">
      <alignment horizontal="left" wrapText="1" indent="2"/>
    </xf>
    <xf numFmtId="164" fontId="23" fillId="0" borderId="10" xfId="0" applyFont="1" applyFill="1" applyBorder="1" applyAlignment="1">
      <alignment horizontal="center" wrapText="1"/>
    </xf>
    <xf numFmtId="164" fontId="23" fillId="0" borderId="15" xfId="0" applyFont="1" applyFill="1" applyBorder="1" applyAlignment="1">
      <alignment horizontal="center" wrapText="1"/>
    </xf>
    <xf numFmtId="164" fontId="23" fillId="0" borderId="14" xfId="0" applyFont="1" applyFill="1" applyBorder="1" applyAlignment="1">
      <alignment horizontal="left" wrapText="1" indent="3"/>
    </xf>
    <xf numFmtId="169" fontId="22" fillId="0" borderId="14" xfId="0" applyNumberFormat="1" applyFont="1" applyFill="1" applyBorder="1" applyAlignment="1">
      <alignment horizontal="left" wrapText="1" indent="1"/>
    </xf>
    <xf numFmtId="169" fontId="22" fillId="0" borderId="10" xfId="0" applyNumberFormat="1" applyFont="1" applyFill="1" applyBorder="1" applyAlignment="1">
      <alignment horizontal="center" wrapText="1"/>
    </xf>
    <xf numFmtId="169" fontId="22" fillId="0" borderId="15" xfId="0" applyNumberFormat="1" applyFont="1" applyFill="1" applyBorder="1" applyAlignment="1">
      <alignment horizontal="center" wrapText="1"/>
    </xf>
    <xf numFmtId="169" fontId="19" fillId="0" borderId="0" xfId="0" applyNumberFormat="1" applyFont="1" applyFill="1" applyAlignment="1">
      <alignment/>
    </xf>
    <xf numFmtId="164" fontId="25" fillId="0" borderId="14" xfId="0" applyFont="1" applyFill="1" applyBorder="1" applyAlignment="1">
      <alignment horizontal="left" wrapText="1" indent="1"/>
    </xf>
    <xf numFmtId="164" fontId="25" fillId="0" borderId="10" xfId="0" applyFont="1" applyFill="1" applyBorder="1" applyAlignment="1">
      <alignment horizontal="center" wrapText="1"/>
    </xf>
    <xf numFmtId="164" fontId="25" fillId="0" borderId="15" xfId="0" applyFont="1" applyFill="1" applyBorder="1" applyAlignment="1">
      <alignment horizontal="center" wrapText="1"/>
    </xf>
    <xf numFmtId="164" fontId="26" fillId="0" borderId="0" xfId="0" applyFont="1" applyFill="1" applyAlignment="1">
      <alignment/>
    </xf>
    <xf numFmtId="164" fontId="25" fillId="0" borderId="14" xfId="0" applyFont="1" applyFill="1" applyBorder="1" applyAlignment="1">
      <alignment horizontal="left" wrapText="1" indent="2"/>
    </xf>
    <xf numFmtId="164" fontId="25" fillId="0" borderId="14" xfId="0" applyFont="1" applyFill="1" applyBorder="1" applyAlignment="1">
      <alignment horizontal="left" wrapText="1" indent="3"/>
    </xf>
    <xf numFmtId="164" fontId="23" fillId="0" borderId="14" xfId="0" applyFont="1" applyFill="1" applyBorder="1" applyAlignment="1">
      <alignment horizontal="left" wrapText="1" indent="1"/>
    </xf>
    <xf numFmtId="164" fontId="23" fillId="0" borderId="16" xfId="0" applyFont="1" applyFill="1" applyBorder="1" applyAlignment="1">
      <alignment horizontal="left" wrapText="1" indent="3"/>
    </xf>
    <xf numFmtId="164" fontId="23" fillId="0" borderId="17" xfId="0" applyFont="1" applyFill="1" applyBorder="1" applyAlignment="1">
      <alignment horizontal="center" wrapText="1"/>
    </xf>
    <xf numFmtId="164" fontId="23" fillId="0" borderId="18" xfId="0" applyFont="1" applyFill="1" applyBorder="1" applyAlignment="1">
      <alignment horizont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0">
      <selection activeCell="J32" sqref="J32"/>
    </sheetView>
  </sheetViews>
  <sheetFormatPr defaultColWidth="8.00390625" defaultRowHeight="12.75"/>
  <cols>
    <col min="1" max="1" width="13.375" style="0" customWidth="1"/>
    <col min="2" max="5" width="10.875" style="0" customWidth="1"/>
    <col min="6" max="7" width="11.25390625" style="0" customWidth="1"/>
    <col min="8" max="9" width="10.875" style="0" customWidth="1"/>
    <col min="10" max="10" width="12.75390625" style="0" customWidth="1"/>
    <col min="11" max="16384" width="9.00390625" style="0" customWidth="1"/>
  </cols>
  <sheetData>
    <row r="1" ht="12.75">
      <c r="A1" s="1" t="s">
        <v>0</v>
      </c>
    </row>
    <row r="2" ht="12.75">
      <c r="B2" s="1"/>
    </row>
    <row r="3" spans="1:14" ht="25.5">
      <c r="A3" s="2"/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9</v>
      </c>
      <c r="L3" s="5" t="s">
        <v>10</v>
      </c>
      <c r="N3" t="s">
        <v>11</v>
      </c>
    </row>
    <row r="4" spans="1:12" s="1" customFormat="1" ht="12.75">
      <c r="A4" s="6" t="s">
        <v>12</v>
      </c>
      <c r="B4" s="6">
        <f>B10-B5-B6-B9-B7</f>
        <v>6715</v>
      </c>
      <c r="C4" s="6">
        <f>C10-C5-C6-C7-C8-C9</f>
        <v>18921</v>
      </c>
      <c r="D4" s="6">
        <f>D10-D5-D6-D7-D8-D9</f>
        <v>6898</v>
      </c>
      <c r="E4" s="6">
        <f>E10-E5-E6-E7-E8-E9</f>
        <v>32534</v>
      </c>
      <c r="F4" s="6">
        <v>3971</v>
      </c>
      <c r="G4" s="6">
        <v>2263</v>
      </c>
      <c r="H4" s="6">
        <v>3700</v>
      </c>
      <c r="I4" s="6">
        <f>C4+F4</f>
        <v>22892</v>
      </c>
      <c r="J4" s="6">
        <f>340+309+154</f>
        <v>803</v>
      </c>
      <c r="L4" s="7"/>
    </row>
    <row r="5" spans="1:12" ht="12.75">
      <c r="A5" s="2" t="s">
        <v>13</v>
      </c>
      <c r="B5" s="2">
        <v>522</v>
      </c>
      <c r="C5" s="2"/>
      <c r="D5" s="2"/>
      <c r="E5" s="2">
        <f aca="true" t="shared" si="0" ref="E5:E10">SUM(B5:D5)</f>
        <v>522</v>
      </c>
      <c r="F5" s="2"/>
      <c r="G5" s="2"/>
      <c r="H5" s="2"/>
      <c r="I5" s="2"/>
      <c r="J5" s="2"/>
      <c r="L5" s="5"/>
    </row>
    <row r="6" spans="1:12" ht="12.75">
      <c r="A6" s="2" t="s">
        <v>14</v>
      </c>
      <c r="B6" s="2">
        <v>-1</v>
      </c>
      <c r="C6" s="2">
        <v>-100</v>
      </c>
      <c r="D6" s="2">
        <v>-240</v>
      </c>
      <c r="E6" s="2">
        <f t="shared" si="0"/>
        <v>-341</v>
      </c>
      <c r="F6" s="2"/>
      <c r="G6" s="2"/>
      <c r="H6" s="2"/>
      <c r="I6" s="2"/>
      <c r="J6" s="2"/>
      <c r="L6" s="5"/>
    </row>
    <row r="7" spans="1:12" ht="12.75">
      <c r="A7" s="2" t="s">
        <v>15</v>
      </c>
      <c r="B7" s="2">
        <v>-378</v>
      </c>
      <c r="C7" s="2">
        <v>378</v>
      </c>
      <c r="D7" s="2"/>
      <c r="E7" s="2">
        <f t="shared" si="0"/>
        <v>0</v>
      </c>
      <c r="F7" s="2"/>
      <c r="G7" s="2"/>
      <c r="H7" s="2"/>
      <c r="I7" s="2"/>
      <c r="J7" s="2"/>
      <c r="L7" s="5"/>
    </row>
    <row r="8" spans="1:12" ht="12.75">
      <c r="A8" s="2" t="s">
        <v>16</v>
      </c>
      <c r="B8" s="2"/>
      <c r="C8" s="2">
        <f>-330-245</f>
        <v>-575</v>
      </c>
      <c r="D8" s="2">
        <f>-C8</f>
        <v>575</v>
      </c>
      <c r="E8" s="2">
        <f t="shared" si="0"/>
        <v>0</v>
      </c>
      <c r="F8" s="2"/>
      <c r="G8" s="2"/>
      <c r="H8" s="2"/>
      <c r="I8" s="2"/>
      <c r="J8" s="2"/>
      <c r="L8" s="5"/>
    </row>
    <row r="9" spans="1:12" ht="12.75">
      <c r="A9" s="2" t="s">
        <v>17</v>
      </c>
      <c r="B9" s="2">
        <v>-1</v>
      </c>
      <c r="C9" s="2">
        <v>-230</v>
      </c>
      <c r="D9" s="2">
        <v>-260</v>
      </c>
      <c r="E9" s="2">
        <f t="shared" si="0"/>
        <v>-491</v>
      </c>
      <c r="F9" s="2"/>
      <c r="G9" s="2"/>
      <c r="H9" s="2"/>
      <c r="I9" s="2"/>
      <c r="J9" s="2"/>
      <c r="L9" s="5"/>
    </row>
    <row r="10" spans="1:17" ht="12.75">
      <c r="A10" s="6" t="s">
        <v>18</v>
      </c>
      <c r="B10" s="6">
        <v>6857</v>
      </c>
      <c r="C10" s="6">
        <v>18394</v>
      </c>
      <c r="D10" s="6">
        <v>6973</v>
      </c>
      <c r="E10" s="6">
        <f t="shared" si="0"/>
        <v>32224</v>
      </c>
      <c r="F10" s="6">
        <v>4252</v>
      </c>
      <c r="G10" s="6">
        <v>1031</v>
      </c>
      <c r="H10" s="6">
        <v>3700</v>
      </c>
      <c r="I10" s="6">
        <f>C10+F10</f>
        <v>22646</v>
      </c>
      <c r="J10" s="6">
        <f>378+340+141</f>
        <v>859</v>
      </c>
      <c r="K10" s="8">
        <f>B10/E10</f>
        <v>0.21279170804369413</v>
      </c>
      <c r="L10" s="8">
        <f>C10/E10</f>
        <v>0.5708167825223436</v>
      </c>
      <c r="M10" s="8">
        <f>D10/E10</f>
        <v>0.21639150943396226</v>
      </c>
      <c r="N10" t="s">
        <v>19</v>
      </c>
      <c r="O10">
        <v>7</v>
      </c>
      <c r="P10" s="9">
        <f>O10/$O$14*100</f>
        <v>2.3972602739726026</v>
      </c>
      <c r="Q10">
        <v>2</v>
      </c>
    </row>
    <row r="11" spans="1:16" s="13" customFormat="1" ht="12.75">
      <c r="A11" s="10" t="s">
        <v>20</v>
      </c>
      <c r="B11" s="10">
        <f>(B4+B10)/2</f>
        <v>6786</v>
      </c>
      <c r="C11" s="10">
        <f>(C4+C10)/2</f>
        <v>18657.5</v>
      </c>
      <c r="D11" s="10">
        <f>(D4+D10)/2</f>
        <v>6935.5</v>
      </c>
      <c r="E11" s="10">
        <f>(E4+E10)/2</f>
        <v>32379</v>
      </c>
      <c r="F11" s="10">
        <f>(F4+F10)/2</f>
        <v>4111.5</v>
      </c>
      <c r="G11" s="10"/>
      <c r="H11" s="10"/>
      <c r="I11" s="11">
        <f>(I4+I10)/2</f>
        <v>22769</v>
      </c>
      <c r="J11" s="10">
        <f>(J4+J10)/2</f>
        <v>831</v>
      </c>
      <c r="K11" s="12"/>
      <c r="L11" s="12"/>
      <c r="M11" s="12"/>
      <c r="P11" s="14"/>
    </row>
    <row r="12" spans="1:17" ht="12.75">
      <c r="A12" s="2" t="s">
        <v>13</v>
      </c>
      <c r="B12" s="2">
        <v>502</v>
      </c>
      <c r="C12" s="2"/>
      <c r="D12" s="2"/>
      <c r="E12" s="2">
        <f aca="true" t="shared" si="1" ref="E12:E16">SUM(B12:D12)</f>
        <v>502</v>
      </c>
      <c r="F12" s="2"/>
      <c r="G12" s="2"/>
      <c r="H12" s="2"/>
      <c r="I12" s="2"/>
      <c r="J12" s="2"/>
      <c r="N12" t="s">
        <v>21</v>
      </c>
      <c r="O12">
        <v>102</v>
      </c>
      <c r="P12" s="9">
        <f aca="true" t="shared" si="2" ref="P12:P14">O12/$O$14*100</f>
        <v>34.93150684931507</v>
      </c>
      <c r="Q12">
        <v>35</v>
      </c>
    </row>
    <row r="13" spans="1:17" ht="12.75">
      <c r="A13" s="2" t="s">
        <v>14</v>
      </c>
      <c r="B13" s="2">
        <v>-7</v>
      </c>
      <c r="C13" s="2">
        <v>-102</v>
      </c>
      <c r="D13" s="2">
        <v>-183</v>
      </c>
      <c r="E13" s="2">
        <f t="shared" si="1"/>
        <v>-292</v>
      </c>
      <c r="F13" s="2"/>
      <c r="G13" s="2"/>
      <c r="H13" s="2"/>
      <c r="I13" s="2"/>
      <c r="J13" s="2"/>
      <c r="N13" t="s">
        <v>3</v>
      </c>
      <c r="O13">
        <v>183</v>
      </c>
      <c r="P13" s="9">
        <f t="shared" si="2"/>
        <v>62.671232876712324</v>
      </c>
      <c r="Q13">
        <v>63</v>
      </c>
    </row>
    <row r="14" spans="1:17" ht="12.75">
      <c r="A14" s="2" t="s">
        <v>22</v>
      </c>
      <c r="B14" s="2">
        <v>-365</v>
      </c>
      <c r="C14" s="2">
        <f>-B14</f>
        <v>365</v>
      </c>
      <c r="D14" s="2"/>
      <c r="E14" s="2">
        <f t="shared" si="1"/>
        <v>0</v>
      </c>
      <c r="F14" s="2"/>
      <c r="G14" s="2"/>
      <c r="H14" s="2"/>
      <c r="I14" s="2"/>
      <c r="J14" s="2"/>
      <c r="O14">
        <v>292</v>
      </c>
      <c r="P14" s="9">
        <f t="shared" si="2"/>
        <v>100</v>
      </c>
      <c r="Q14">
        <f>SUM(Q10:Q13)</f>
        <v>100</v>
      </c>
    </row>
    <row r="15" spans="1:10" ht="12.75">
      <c r="A15" s="2" t="s">
        <v>23</v>
      </c>
      <c r="B15" s="2"/>
      <c r="C15" s="2">
        <f>-314-278</f>
        <v>-592</v>
      </c>
      <c r="D15" s="2">
        <f>-C15</f>
        <v>592</v>
      </c>
      <c r="E15" s="2">
        <f t="shared" si="1"/>
        <v>0</v>
      </c>
      <c r="F15" s="2"/>
      <c r="G15" s="2"/>
      <c r="H15" s="2"/>
      <c r="I15" s="2"/>
      <c r="J15" s="2"/>
    </row>
    <row r="16" spans="1:10" ht="12.75">
      <c r="A16" s="2" t="s">
        <v>17</v>
      </c>
      <c r="B16" s="2">
        <v>-8</v>
      </c>
      <c r="C16" s="2">
        <v>-398</v>
      </c>
      <c r="D16" s="2">
        <v>-405</v>
      </c>
      <c r="E16" s="2">
        <f t="shared" si="1"/>
        <v>-811</v>
      </c>
      <c r="F16" s="2"/>
      <c r="G16" s="2"/>
      <c r="H16" s="2"/>
      <c r="I16" s="2"/>
      <c r="J16" s="2"/>
    </row>
    <row r="17" spans="1:13" ht="12.75">
      <c r="A17" s="6" t="s">
        <v>24</v>
      </c>
      <c r="B17" s="15">
        <f>B10+B12+B13+B14+B15+B16</f>
        <v>6979</v>
      </c>
      <c r="C17" s="6">
        <f>C10+C12+C13+C14+C15+C16</f>
        <v>17667</v>
      </c>
      <c r="D17" s="6">
        <f>D10+D12+D13+D14+D15+D16</f>
        <v>6977</v>
      </c>
      <c r="E17" s="6">
        <v>31565</v>
      </c>
      <c r="F17" s="6">
        <v>3881</v>
      </c>
      <c r="G17" s="6"/>
      <c r="H17" s="6"/>
      <c r="I17" s="6">
        <f>C17+F17</f>
        <v>21548</v>
      </c>
      <c r="J17" s="6">
        <f>365+378+174</f>
        <v>917</v>
      </c>
      <c r="K17" s="8">
        <f>B17/E17</f>
        <v>0.22109931886583242</v>
      </c>
      <c r="L17" s="8">
        <f>C17/E17</f>
        <v>0.5597022018057976</v>
      </c>
      <c r="M17" s="8">
        <f>D17/E17</f>
        <v>0.221035957547917</v>
      </c>
    </row>
    <row r="18" spans="1:13" s="13" customFormat="1" ht="12.75">
      <c r="A18" s="10" t="s">
        <v>25</v>
      </c>
      <c r="B18" s="11">
        <f>(B10+B17)/2</f>
        <v>6918</v>
      </c>
      <c r="C18" s="10">
        <f>(C10+C17)/2</f>
        <v>18030.5</v>
      </c>
      <c r="D18" s="10">
        <f>(D10+D17)/2</f>
        <v>6975</v>
      </c>
      <c r="E18" s="10">
        <f>(E10+E17)/2</f>
        <v>31894.5</v>
      </c>
      <c r="F18" s="10">
        <f>(F10+F17)/2</f>
        <v>4066.5</v>
      </c>
      <c r="G18" s="10"/>
      <c r="H18" s="10"/>
      <c r="I18" s="10">
        <f>(I10+I17)/2</f>
        <v>22097</v>
      </c>
      <c r="J18" s="10">
        <f>(J10+J17)/2</f>
        <v>888</v>
      </c>
      <c r="K18" s="12"/>
      <c r="L18" s="12"/>
      <c r="M18" s="12"/>
    </row>
    <row r="19" spans="1:13" ht="12.75">
      <c r="A19" s="2" t="s">
        <v>13</v>
      </c>
      <c r="B19" s="16">
        <v>559</v>
      </c>
      <c r="C19" s="2"/>
      <c r="D19" s="2"/>
      <c r="E19" s="2">
        <f aca="true" t="shared" si="3" ref="E19:E24">SUM(B19:D19)</f>
        <v>559</v>
      </c>
      <c r="F19" s="2"/>
      <c r="G19" s="2"/>
      <c r="H19" s="2"/>
      <c r="I19" s="2"/>
      <c r="J19" s="2"/>
      <c r="K19" s="8"/>
      <c r="L19" s="8"/>
      <c r="M19" s="8"/>
    </row>
    <row r="20" spans="1:13" ht="12.75">
      <c r="A20" s="2" t="s">
        <v>14</v>
      </c>
      <c r="B20" s="16">
        <f>-313*2%</f>
        <v>-6.26</v>
      </c>
      <c r="C20" s="16">
        <f>-313*35%</f>
        <v>-109.55</v>
      </c>
      <c r="D20" s="16">
        <f>-313*63%</f>
        <v>-197.19</v>
      </c>
      <c r="E20" s="2">
        <f t="shared" si="3"/>
        <v>-313</v>
      </c>
      <c r="F20" s="2"/>
      <c r="G20" s="2"/>
      <c r="H20" s="2"/>
      <c r="I20" s="2"/>
      <c r="J20" s="2"/>
      <c r="K20" s="8"/>
      <c r="L20" s="8"/>
      <c r="M20" s="8"/>
    </row>
    <row r="21" spans="1:13" ht="12.75">
      <c r="A21" s="2" t="s">
        <v>26</v>
      </c>
      <c r="B21" s="16">
        <v>-394</v>
      </c>
      <c r="C21" s="2">
        <f>-B21</f>
        <v>394</v>
      </c>
      <c r="D21" s="2"/>
      <c r="E21" s="2">
        <f t="shared" si="3"/>
        <v>0</v>
      </c>
      <c r="F21" s="2"/>
      <c r="G21" s="2"/>
      <c r="H21" s="2"/>
      <c r="I21" s="2"/>
      <c r="J21" s="2"/>
      <c r="K21" s="8"/>
      <c r="L21" s="8"/>
      <c r="M21" s="8"/>
    </row>
    <row r="22" spans="1:13" ht="12.75">
      <c r="A22" s="2" t="s">
        <v>14</v>
      </c>
      <c r="B22" s="16"/>
      <c r="C22" s="2"/>
      <c r="D22" s="2"/>
      <c r="E22" s="2">
        <f t="shared" si="3"/>
        <v>0</v>
      </c>
      <c r="F22" s="2"/>
      <c r="G22" s="2"/>
      <c r="H22" s="2"/>
      <c r="I22" s="2"/>
      <c r="J22" s="2"/>
      <c r="K22" s="8"/>
      <c r="L22" s="8"/>
      <c r="M22" s="8"/>
    </row>
    <row r="23" spans="1:13" ht="12.75">
      <c r="A23" s="2" t="s">
        <v>27</v>
      </c>
      <c r="B23" s="16"/>
      <c r="C23" s="2">
        <f>-310-281</f>
        <v>-591</v>
      </c>
      <c r="D23" s="2">
        <f>-C23</f>
        <v>591</v>
      </c>
      <c r="E23" s="2">
        <f t="shared" si="3"/>
        <v>0</v>
      </c>
      <c r="F23" s="2"/>
      <c r="G23" s="2"/>
      <c r="H23" s="2"/>
      <c r="I23" s="2"/>
      <c r="J23" s="2"/>
      <c r="K23" s="8"/>
      <c r="L23" s="8"/>
      <c r="M23" s="8"/>
    </row>
    <row r="24" spans="1:13" ht="12.75">
      <c r="A24" s="2" t="s">
        <v>17</v>
      </c>
      <c r="B24" s="16">
        <v>-9</v>
      </c>
      <c r="C24" s="2">
        <v>-517</v>
      </c>
      <c r="D24" s="2">
        <v>-498</v>
      </c>
      <c r="E24" s="2">
        <f t="shared" si="3"/>
        <v>-1024</v>
      </c>
      <c r="F24" s="2"/>
      <c r="G24" s="2"/>
      <c r="H24" s="2"/>
      <c r="I24" s="2"/>
      <c r="J24" s="2"/>
      <c r="K24" s="8"/>
      <c r="L24" s="8"/>
      <c r="M24" s="8"/>
    </row>
    <row r="25" spans="1:13" ht="12.75">
      <c r="A25" s="6" t="s">
        <v>28</v>
      </c>
      <c r="B25" s="15">
        <f>B17+B19+B20+B21+B22+B23+B24</f>
        <v>7128.74</v>
      </c>
      <c r="C25" s="17">
        <f>C17+C19+C20+C21+C22+C23+C24</f>
        <v>16843.45</v>
      </c>
      <c r="D25" s="17">
        <f>D17+D19+D20+D21+D22+D23+D24</f>
        <v>6872.81</v>
      </c>
      <c r="E25" s="17">
        <f>E17+E19+E20+E21+E22+E23+E24</f>
        <v>30787</v>
      </c>
      <c r="F25" s="15">
        <v>3932</v>
      </c>
      <c r="G25" s="15"/>
      <c r="H25" s="15"/>
      <c r="I25" s="15">
        <f>C25+F25</f>
        <v>20775.45</v>
      </c>
      <c r="J25" s="6">
        <f>394+365+185</f>
        <v>944</v>
      </c>
      <c r="K25" s="8">
        <f>B25/E25</f>
        <v>0.23155032968460712</v>
      </c>
      <c r="L25" s="8">
        <f>C25/E25</f>
        <v>0.5470961769578069</v>
      </c>
      <c r="M25" s="8">
        <f>D25/E25</f>
        <v>0.22323740539838244</v>
      </c>
    </row>
    <row r="26" spans="1:13" s="13" customFormat="1" ht="12.75">
      <c r="A26" s="10" t="s">
        <v>29</v>
      </c>
      <c r="B26" s="11">
        <f>(B17+B25)/2</f>
        <v>7053.87</v>
      </c>
      <c r="C26" s="11">
        <f>(C17+C25)/2</f>
        <v>17255.225</v>
      </c>
      <c r="D26" s="11">
        <f>(D17+D25)/2</f>
        <v>6924.905000000001</v>
      </c>
      <c r="E26" s="11">
        <f>(E17+E25)/2</f>
        <v>31176</v>
      </c>
      <c r="F26" s="11">
        <f>(F17+F25)/2</f>
        <v>3906.5</v>
      </c>
      <c r="G26" s="11"/>
      <c r="H26" s="11"/>
      <c r="I26" s="11">
        <f>(I17+I25)/2</f>
        <v>21161.725</v>
      </c>
      <c r="J26" s="11">
        <f>(J17+J25)/2</f>
        <v>930.5</v>
      </c>
      <c r="K26" s="12"/>
      <c r="L26" s="12"/>
      <c r="M26" s="12"/>
    </row>
    <row r="27" spans="1:13" ht="12.75">
      <c r="A27" s="2" t="s">
        <v>13</v>
      </c>
      <c r="B27" s="2">
        <v>540</v>
      </c>
      <c r="C27" s="2"/>
      <c r="D27" s="2"/>
      <c r="E27" s="2">
        <f aca="true" t="shared" si="4" ref="E27:E31">SUM(B27:D27)</f>
        <v>540</v>
      </c>
      <c r="F27" s="2"/>
      <c r="G27" s="2"/>
      <c r="H27" s="2"/>
      <c r="I27" s="2"/>
      <c r="J27" s="2"/>
      <c r="K27" s="8"/>
      <c r="L27" s="8"/>
      <c r="M27" s="8"/>
    </row>
    <row r="28" spans="1:13" ht="12.75">
      <c r="A28" s="2" t="s">
        <v>14</v>
      </c>
      <c r="B28" s="16">
        <f>-300*2%</f>
        <v>-6</v>
      </c>
      <c r="C28" s="16">
        <f>-300*35%</f>
        <v>-105</v>
      </c>
      <c r="D28" s="16">
        <f>-300*63%</f>
        <v>-189</v>
      </c>
      <c r="E28" s="2">
        <f t="shared" si="4"/>
        <v>-300</v>
      </c>
      <c r="F28" s="2"/>
      <c r="G28" s="2"/>
      <c r="H28" s="2"/>
      <c r="I28" s="2"/>
      <c r="J28" s="2"/>
      <c r="K28" s="8"/>
      <c r="L28" s="8"/>
      <c r="M28" s="8"/>
    </row>
    <row r="29" spans="1:13" ht="12.75">
      <c r="A29" s="2" t="s">
        <v>30</v>
      </c>
      <c r="B29" s="2">
        <v>-376</v>
      </c>
      <c r="C29" s="2">
        <f>-B29</f>
        <v>376</v>
      </c>
      <c r="D29" s="2"/>
      <c r="E29" s="2">
        <f t="shared" si="4"/>
        <v>0</v>
      </c>
      <c r="F29" s="2"/>
      <c r="G29" s="2"/>
      <c r="H29" s="2"/>
      <c r="I29" s="2"/>
      <c r="J29" s="2"/>
      <c r="K29" s="8"/>
      <c r="L29" s="8"/>
      <c r="M29" s="8"/>
    </row>
    <row r="30" spans="1:13" ht="12.75">
      <c r="A30" s="2" t="s">
        <v>31</v>
      </c>
      <c r="B30" s="2"/>
      <c r="C30" s="2">
        <f>-275-300</f>
        <v>-575</v>
      </c>
      <c r="D30" s="2">
        <f>-C30</f>
        <v>575</v>
      </c>
      <c r="E30" s="2">
        <f t="shared" si="4"/>
        <v>0</v>
      </c>
      <c r="F30" s="2"/>
      <c r="G30" s="2"/>
      <c r="H30" s="2"/>
      <c r="I30" s="2"/>
      <c r="J30" s="2"/>
      <c r="K30" s="8"/>
      <c r="L30" s="8"/>
      <c r="M30" s="8"/>
    </row>
    <row r="31" spans="1:13" ht="12.75">
      <c r="A31" s="2" t="s">
        <v>17</v>
      </c>
      <c r="B31" s="2">
        <v>-9</v>
      </c>
      <c r="C31" s="2">
        <v>-427</v>
      </c>
      <c r="D31" s="2">
        <v>-508</v>
      </c>
      <c r="E31" s="2">
        <f t="shared" si="4"/>
        <v>-944</v>
      </c>
      <c r="F31" s="2"/>
      <c r="G31" s="2"/>
      <c r="H31" s="2"/>
      <c r="I31" s="2"/>
      <c r="J31" s="2"/>
      <c r="K31" s="8"/>
      <c r="L31" s="8"/>
      <c r="M31" s="8"/>
    </row>
    <row r="32" spans="1:13" ht="12.75">
      <c r="A32" s="6" t="s">
        <v>32</v>
      </c>
      <c r="B32" s="15">
        <f>B25+B27+B28+B29+B30+B31</f>
        <v>7277.74</v>
      </c>
      <c r="C32" s="15">
        <f>C25+C27+C28+C29+C30+C31</f>
        <v>16112.45</v>
      </c>
      <c r="D32" s="15">
        <f>D25+D27+D28+D29+D30+D31</f>
        <v>6750.81</v>
      </c>
      <c r="E32" s="15">
        <f>E25+E27+E28+E29+E30+E31</f>
        <v>30083</v>
      </c>
      <c r="F32" s="15">
        <f>D32*58%</f>
        <v>3915.4698</v>
      </c>
      <c r="G32" s="15"/>
      <c r="H32" s="15"/>
      <c r="I32" s="15">
        <f>C32+F32</f>
        <v>20027.9198</v>
      </c>
      <c r="J32" s="6">
        <f>376+394+184</f>
        <v>954</v>
      </c>
      <c r="K32" s="8">
        <f>B32/E32</f>
        <v>0.24192201575640726</v>
      </c>
      <c r="L32" s="8">
        <f>C32/E32</f>
        <v>0.5355998404414454</v>
      </c>
      <c r="M32" s="8">
        <f>D32/E32</f>
        <v>0.22440614300435463</v>
      </c>
    </row>
    <row r="33" spans="1:13" s="13" customFormat="1" ht="12.75">
      <c r="A33" s="10" t="s">
        <v>33</v>
      </c>
      <c r="B33" s="11">
        <f>(B25+B32)/2</f>
        <v>7203.24</v>
      </c>
      <c r="C33" s="11">
        <f>(C25+C32)/2</f>
        <v>16477.95</v>
      </c>
      <c r="D33" s="11">
        <f>(D25+D32)/2</f>
        <v>6811.81</v>
      </c>
      <c r="E33" s="11">
        <f>(E25+E32)/2</f>
        <v>30435</v>
      </c>
      <c r="F33" s="11">
        <f>(F25+F32)/2</f>
        <v>3923.7349</v>
      </c>
      <c r="G33" s="11"/>
      <c r="H33" s="11"/>
      <c r="I33" s="11">
        <f>(I25+I32)/2</f>
        <v>20401.6849</v>
      </c>
      <c r="J33" s="11">
        <f>(J25+J32)/2</f>
        <v>949</v>
      </c>
      <c r="K33" s="12"/>
      <c r="L33" s="12"/>
      <c r="M33" s="12"/>
    </row>
    <row r="34" spans="1:13" ht="12.75">
      <c r="A34" s="2" t="s">
        <v>13</v>
      </c>
      <c r="B34" s="2">
        <v>550</v>
      </c>
      <c r="C34" s="2"/>
      <c r="D34" s="2"/>
      <c r="E34" s="2">
        <f aca="true" t="shared" si="5" ref="E34:E38">SUM(B34:D34)</f>
        <v>550</v>
      </c>
      <c r="F34" s="2"/>
      <c r="G34" s="2"/>
      <c r="H34" s="2"/>
      <c r="I34" s="2"/>
      <c r="J34" s="2"/>
      <c r="K34" s="8"/>
      <c r="L34" s="8"/>
      <c r="M34" s="8"/>
    </row>
    <row r="35" spans="1:13" ht="12.75">
      <c r="A35" s="2" t="s">
        <v>14</v>
      </c>
      <c r="B35" s="16">
        <f>-275*2%</f>
        <v>-5.5</v>
      </c>
      <c r="C35" s="16">
        <f>-275*35%</f>
        <v>-96.25</v>
      </c>
      <c r="D35" s="16">
        <f>-275*63%</f>
        <v>-173.25</v>
      </c>
      <c r="E35" s="2">
        <f t="shared" si="5"/>
        <v>-275</v>
      </c>
      <c r="F35" s="2"/>
      <c r="G35" s="2"/>
      <c r="H35" s="2"/>
      <c r="I35" s="2"/>
      <c r="J35" s="2"/>
      <c r="K35" s="8"/>
      <c r="L35" s="8"/>
      <c r="M35" s="8"/>
    </row>
    <row r="36" spans="1:13" ht="12.75">
      <c r="A36" s="2" t="s">
        <v>34</v>
      </c>
      <c r="B36" s="2">
        <v>-390</v>
      </c>
      <c r="C36" s="2">
        <f>-B36</f>
        <v>390</v>
      </c>
      <c r="D36" s="2"/>
      <c r="E36" s="2">
        <f t="shared" si="5"/>
        <v>0</v>
      </c>
      <c r="F36" s="2"/>
      <c r="G36" s="2"/>
      <c r="H36" s="2"/>
      <c r="I36" s="2"/>
      <c r="J36" s="2"/>
      <c r="K36" s="8"/>
      <c r="L36" s="8"/>
      <c r="M36" s="8"/>
    </row>
    <row r="37" spans="1:13" ht="12.75">
      <c r="A37" s="2" t="s">
        <v>35</v>
      </c>
      <c r="B37" s="2"/>
      <c r="C37" s="2">
        <f>-248-291</f>
        <v>-539</v>
      </c>
      <c r="D37" s="2">
        <f>-C37</f>
        <v>539</v>
      </c>
      <c r="E37" s="2">
        <f t="shared" si="5"/>
        <v>0</v>
      </c>
      <c r="F37" s="2"/>
      <c r="G37" s="2"/>
      <c r="H37" s="2"/>
      <c r="I37" s="2"/>
      <c r="J37" s="2"/>
      <c r="K37" s="8"/>
      <c r="L37" s="8"/>
      <c r="M37" s="8"/>
    </row>
    <row r="38" spans="1:13" ht="12.75">
      <c r="A38" s="2" t="s">
        <v>17</v>
      </c>
      <c r="B38" s="2">
        <v>-6</v>
      </c>
      <c r="C38" s="2">
        <v>-268</v>
      </c>
      <c r="D38" s="2">
        <v>-326</v>
      </c>
      <c r="E38" s="2">
        <f t="shared" si="5"/>
        <v>-600</v>
      </c>
      <c r="F38" s="2"/>
      <c r="G38" s="2"/>
      <c r="H38" s="2"/>
      <c r="I38" s="2"/>
      <c r="J38" s="2"/>
      <c r="K38" s="8"/>
      <c r="L38" s="8"/>
      <c r="M38" s="8"/>
    </row>
    <row r="39" spans="1:13" ht="12.75">
      <c r="A39" s="2" t="s">
        <v>36</v>
      </c>
      <c r="B39" s="2"/>
      <c r="C39" s="2"/>
      <c r="D39" s="2"/>
      <c r="E39" s="2"/>
      <c r="F39" s="2"/>
      <c r="G39" s="2"/>
      <c r="H39" s="2"/>
      <c r="I39" s="2"/>
      <c r="J39" s="2"/>
      <c r="K39" s="8"/>
      <c r="L39" s="8"/>
      <c r="M39" s="8"/>
    </row>
    <row r="40" spans="1:13" ht="12.75">
      <c r="A40" s="6" t="s">
        <v>37</v>
      </c>
      <c r="B40" s="15">
        <f>B32+B34+B35+B36+B37+B38+B39</f>
        <v>7426.24</v>
      </c>
      <c r="C40" s="15">
        <f>C32+C34+C35+C36+C37+C38+C39</f>
        <v>15599.2</v>
      </c>
      <c r="D40" s="15">
        <f>D32+D34+D35+D36+D37+D38+D39</f>
        <v>6790.56</v>
      </c>
      <c r="E40" s="15">
        <f>E32+E34+E35+E36+E37+E38+E39</f>
        <v>29758</v>
      </c>
      <c r="F40" s="15">
        <f>D40*58%</f>
        <v>3938.5248</v>
      </c>
      <c r="G40" s="15"/>
      <c r="H40" s="15"/>
      <c r="I40" s="15">
        <f>C40+F40</f>
        <v>19537.7248</v>
      </c>
      <c r="J40" s="6">
        <f>390+376+204</f>
        <v>970</v>
      </c>
      <c r="K40" s="8">
        <f>B40/E40</f>
        <v>0.2495544055380066</v>
      </c>
      <c r="L40" s="8">
        <f>C40/E40</f>
        <v>0.5242018952886619</v>
      </c>
      <c r="M40" s="8">
        <f>D40/E40</f>
        <v>0.22819275488944152</v>
      </c>
    </row>
    <row r="41" spans="1:13" s="13" customFormat="1" ht="12.75">
      <c r="A41" s="10" t="s">
        <v>38</v>
      </c>
      <c r="B41" s="11">
        <f>(B32+B40)/2</f>
        <v>7351.99</v>
      </c>
      <c r="C41" s="11">
        <f>(C32+C40)/2</f>
        <v>15855.825</v>
      </c>
      <c r="D41" s="11">
        <f>(D32+D40)/2</f>
        <v>6770.685</v>
      </c>
      <c r="E41" s="11">
        <f>(E32+E40)/2</f>
        <v>29920.5</v>
      </c>
      <c r="F41" s="11">
        <f>(F32+F40)/2</f>
        <v>3926.9973</v>
      </c>
      <c r="G41" s="11"/>
      <c r="H41" s="11"/>
      <c r="I41" s="11">
        <f>(I32+I40)/2</f>
        <v>19782.8223</v>
      </c>
      <c r="J41" s="11">
        <f>(J32+J40)/2</f>
        <v>962</v>
      </c>
      <c r="K41" s="12"/>
      <c r="L41" s="12"/>
      <c r="M41" s="12"/>
    </row>
    <row r="42" spans="1:10" ht="12.75">
      <c r="A42" s="2" t="s">
        <v>13</v>
      </c>
      <c r="B42" s="2">
        <v>560</v>
      </c>
      <c r="C42" s="2"/>
      <c r="D42" s="2"/>
      <c r="E42" s="2">
        <f aca="true" t="shared" si="6" ref="E42:E46">SUM(B42:D42)</f>
        <v>560</v>
      </c>
      <c r="F42" s="2"/>
      <c r="G42" s="2"/>
      <c r="H42" s="2"/>
      <c r="I42" s="2"/>
      <c r="J42" s="2"/>
    </row>
    <row r="43" spans="1:10" ht="12.75">
      <c r="A43" s="2" t="s">
        <v>14</v>
      </c>
      <c r="B43" s="16">
        <f>-270*2%</f>
        <v>-5.4</v>
      </c>
      <c r="C43" s="16">
        <f>-270*35%</f>
        <v>-94.5</v>
      </c>
      <c r="D43" s="16">
        <f>-270*63%</f>
        <v>-170.1</v>
      </c>
      <c r="E43" s="2">
        <f t="shared" si="6"/>
        <v>-270</v>
      </c>
      <c r="F43" s="2"/>
      <c r="G43" s="2"/>
      <c r="H43" s="2"/>
      <c r="I43" s="2"/>
      <c r="J43" s="2"/>
    </row>
    <row r="44" spans="1:10" ht="12.75">
      <c r="A44" s="2" t="s">
        <v>39</v>
      </c>
      <c r="B44" s="2">
        <v>-387</v>
      </c>
      <c r="C44" s="2">
        <f>-B44</f>
        <v>387</v>
      </c>
      <c r="D44" s="2"/>
      <c r="E44" s="2">
        <f t="shared" si="6"/>
        <v>0</v>
      </c>
      <c r="F44" s="2"/>
      <c r="G44" s="2"/>
      <c r="H44" s="2"/>
      <c r="I44" s="2"/>
      <c r="J44" s="2"/>
    </row>
    <row r="45" spans="1:10" ht="12.75">
      <c r="A45" s="2" t="s">
        <v>40</v>
      </c>
      <c r="B45" s="2"/>
      <c r="C45" s="2">
        <f>-249-355</f>
        <v>-604</v>
      </c>
      <c r="D45" s="2">
        <f>-C45</f>
        <v>604</v>
      </c>
      <c r="E45" s="2">
        <f t="shared" si="6"/>
        <v>0</v>
      </c>
      <c r="F45" s="2"/>
      <c r="G45" s="2"/>
      <c r="H45" s="2"/>
      <c r="I45" s="2"/>
      <c r="J45" s="2"/>
    </row>
    <row r="46" spans="1:10" ht="12.75">
      <c r="A46" s="2" t="s">
        <v>17</v>
      </c>
      <c r="B46" s="2">
        <v>-6</v>
      </c>
      <c r="C46" s="2">
        <v>-265</v>
      </c>
      <c r="D46" s="2">
        <v>-269</v>
      </c>
      <c r="E46" s="2">
        <f t="shared" si="6"/>
        <v>-540</v>
      </c>
      <c r="F46" s="2"/>
      <c r="G46" s="2"/>
      <c r="H46" s="2"/>
      <c r="I46" s="2"/>
      <c r="J46" s="2"/>
    </row>
    <row r="47" spans="1:10" ht="12.75">
      <c r="A47" s="6" t="s">
        <v>41</v>
      </c>
      <c r="B47" s="15">
        <f>B40+B42+B43+B44+B45+B46</f>
        <v>7587.84</v>
      </c>
      <c r="C47" s="15">
        <f>C40+C42+C43+C44+C45+C46</f>
        <v>15022.7</v>
      </c>
      <c r="D47" s="15">
        <f>D40+D42+D43+D44+D45+D46</f>
        <v>6955.46</v>
      </c>
      <c r="E47" s="15">
        <f>E40+E42+E43+E44+E45+E46</f>
        <v>29508</v>
      </c>
      <c r="F47" s="15">
        <f>D47*58%</f>
        <v>4034.1668</v>
      </c>
      <c r="G47" s="15"/>
      <c r="H47" s="15"/>
      <c r="I47" s="15">
        <f>C47+F47</f>
        <v>19056.8668</v>
      </c>
      <c r="J47" s="6">
        <f>387+390+177</f>
        <v>954</v>
      </c>
    </row>
    <row r="48" spans="1:13" s="13" customFormat="1" ht="12.75">
      <c r="A48" s="10" t="s">
        <v>42</v>
      </c>
      <c r="B48" s="11">
        <f>(B40+B47)/2</f>
        <v>7507.04</v>
      </c>
      <c r="C48" s="11">
        <f>(C40+C47)/2</f>
        <v>15310.95</v>
      </c>
      <c r="D48" s="11">
        <f>(D40+D47)/2</f>
        <v>6873.01</v>
      </c>
      <c r="E48" s="11">
        <f>(E40+E47)/2</f>
        <v>29633</v>
      </c>
      <c r="F48" s="11">
        <f>(F40+F47)/2</f>
        <v>3986.3458</v>
      </c>
      <c r="G48" s="11"/>
      <c r="H48" s="11"/>
      <c r="I48" s="11">
        <f>(I40+I47)/2</f>
        <v>19297.2958</v>
      </c>
      <c r="J48" s="11">
        <f>(J40+J47)/2</f>
        <v>962</v>
      </c>
      <c r="K48" s="12"/>
      <c r="L48" s="12"/>
      <c r="M48" s="12"/>
    </row>
    <row r="49" spans="1:10" ht="12.75">
      <c r="A49" s="2" t="s">
        <v>13</v>
      </c>
      <c r="B49" s="2">
        <v>570</v>
      </c>
      <c r="C49" s="2"/>
      <c r="D49" s="2"/>
      <c r="E49" s="2">
        <f aca="true" t="shared" si="7" ref="E49:E53">SUM(B49:D49)</f>
        <v>570</v>
      </c>
      <c r="F49" s="2"/>
      <c r="G49" s="2"/>
      <c r="H49" s="2"/>
      <c r="I49" s="2"/>
      <c r="J49" s="2"/>
    </row>
    <row r="50" spans="1:10" ht="12.75">
      <c r="A50" s="2" t="s">
        <v>14</v>
      </c>
      <c r="B50" s="16">
        <f>-260*2%</f>
        <v>-5.2</v>
      </c>
      <c r="C50" s="16">
        <f>-260*35%</f>
        <v>-91</v>
      </c>
      <c r="D50" s="16">
        <f>-260*63%</f>
        <v>-163.8</v>
      </c>
      <c r="E50" s="2">
        <f t="shared" si="7"/>
        <v>-260</v>
      </c>
      <c r="F50" s="2"/>
      <c r="G50" s="2"/>
      <c r="H50" s="2"/>
      <c r="I50" s="2"/>
      <c r="J50" s="2"/>
    </row>
    <row r="51" spans="1:10" ht="12.75">
      <c r="A51" s="2" t="s">
        <v>43</v>
      </c>
      <c r="B51" s="2">
        <v>-388</v>
      </c>
      <c r="C51" s="2">
        <f>-B51</f>
        <v>388</v>
      </c>
      <c r="D51" s="2"/>
      <c r="E51" s="2">
        <f t="shared" si="7"/>
        <v>0</v>
      </c>
      <c r="F51" s="2"/>
      <c r="G51" s="2"/>
      <c r="H51" s="2"/>
      <c r="I51" s="2"/>
      <c r="J51" s="2"/>
    </row>
    <row r="52" spans="1:10" ht="12.75">
      <c r="A52" s="2" t="s">
        <v>44</v>
      </c>
      <c r="B52" s="2"/>
      <c r="C52" s="2">
        <v>-566</v>
      </c>
      <c r="D52" s="2">
        <f>-C52</f>
        <v>566</v>
      </c>
      <c r="E52" s="2">
        <f t="shared" si="7"/>
        <v>0</v>
      </c>
      <c r="F52" s="2"/>
      <c r="G52" s="2"/>
      <c r="H52" s="2"/>
      <c r="I52" s="2"/>
      <c r="J52" s="2"/>
    </row>
    <row r="53" spans="1:10" ht="12.75">
      <c r="A53" s="2" t="s">
        <v>17</v>
      </c>
      <c r="B53" s="2">
        <v>-5</v>
      </c>
      <c r="C53" s="2">
        <v>-233</v>
      </c>
      <c r="D53" s="2">
        <v>-242</v>
      </c>
      <c r="E53" s="2">
        <f t="shared" si="7"/>
        <v>-480</v>
      </c>
      <c r="F53" s="2"/>
      <c r="G53" s="2"/>
      <c r="H53" s="2"/>
      <c r="I53" s="2"/>
      <c r="J53" s="2"/>
    </row>
    <row r="54" spans="1:10" ht="12.75">
      <c r="A54" s="6" t="s">
        <v>45</v>
      </c>
      <c r="B54" s="15">
        <f>B47+B49+B50+B51+B52+B53</f>
        <v>7759.64</v>
      </c>
      <c r="C54" s="15">
        <f>C47+C49+C50+C51+C52+C53</f>
        <v>14520.7</v>
      </c>
      <c r="D54" s="15">
        <f>D47+D49+D50+D51+D52+D53</f>
        <v>7115.66</v>
      </c>
      <c r="E54" s="15">
        <f>E47+E49+E50+E51+E52+E53</f>
        <v>29338</v>
      </c>
      <c r="F54" s="15">
        <f>D54*58%</f>
        <v>4127.082799999999</v>
      </c>
      <c r="G54" s="15"/>
      <c r="H54" s="15"/>
      <c r="I54" s="15">
        <f>C54+F54</f>
        <v>18647.7828</v>
      </c>
      <c r="J54" s="6">
        <f>388+387+195</f>
        <v>970</v>
      </c>
    </row>
    <row r="55" spans="1:10" ht="12.75">
      <c r="A55" s="10" t="s">
        <v>46</v>
      </c>
      <c r="B55" s="11">
        <f>(B47+B54)/2</f>
        <v>7673.74</v>
      </c>
      <c r="C55" s="11">
        <f>(C47+C54)/2</f>
        <v>14771.7</v>
      </c>
      <c r="D55" s="11">
        <f>(D47+D54)/2</f>
        <v>7035.5599999999995</v>
      </c>
      <c r="E55" s="11">
        <f>(E47+E54)/2</f>
        <v>29423</v>
      </c>
      <c r="F55" s="11">
        <f>(F47+F54)/2</f>
        <v>4080.6247999999996</v>
      </c>
      <c r="G55" s="11"/>
      <c r="H55" s="11"/>
      <c r="I55" s="11">
        <f>(I47+I54)/2</f>
        <v>18852.324800000002</v>
      </c>
      <c r="J55" s="11">
        <f>(J47+J54)/2</f>
        <v>962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tabSelected="1" view="pageBreakPreview" zoomScale="70" zoomScaleSheetLayoutView="70" workbookViewId="0" topLeftCell="A1">
      <pane ySplit="2" topLeftCell="A3" activePane="bottomLeft" state="frozen"/>
      <selection pane="topLeft" activeCell="A1" sqref="A1"/>
      <selection pane="bottomLeft" activeCell="D201" sqref="D201"/>
    </sheetView>
  </sheetViews>
  <sheetFormatPr defaultColWidth="8.00390625" defaultRowHeight="12.75"/>
  <cols>
    <col min="1" max="1" width="31.375" style="18" customWidth="1"/>
    <col min="2" max="2" width="10.00390625" style="18" customWidth="1"/>
    <col min="3" max="3" width="15.375" style="18" customWidth="1"/>
    <col min="4" max="4" width="31.125" style="18" customWidth="1"/>
    <col min="5" max="5" width="10.00390625" style="18" customWidth="1"/>
    <col min="6" max="6" width="15.375" style="18" customWidth="1"/>
    <col min="7" max="7" width="31.00390625" style="18" customWidth="1"/>
    <col min="8" max="8" width="10.00390625" style="18" customWidth="1"/>
    <col min="9" max="9" width="15.375" style="18" customWidth="1"/>
    <col min="10" max="16384" width="9.125" style="18" customWidth="1"/>
  </cols>
  <sheetData>
    <row r="1" spans="1:9" ht="47.25">
      <c r="A1" s="19" t="s">
        <v>47</v>
      </c>
      <c r="B1" s="20" t="s">
        <v>48</v>
      </c>
      <c r="C1" s="21" t="s">
        <v>45</v>
      </c>
      <c r="D1" s="19" t="s">
        <v>47</v>
      </c>
      <c r="E1" s="20" t="s">
        <v>48</v>
      </c>
      <c r="F1" s="21" t="s">
        <v>45</v>
      </c>
      <c r="G1" s="19" t="s">
        <v>47</v>
      </c>
      <c r="H1" s="20" t="s">
        <v>48</v>
      </c>
      <c r="I1" s="21" t="s">
        <v>45</v>
      </c>
    </row>
    <row r="2" spans="1:9" ht="63">
      <c r="A2" s="22" t="s">
        <v>49</v>
      </c>
      <c r="B2" s="23"/>
      <c r="C2" s="24"/>
      <c r="D2" s="25" t="s">
        <v>50</v>
      </c>
      <c r="E2" s="23"/>
      <c r="F2" s="24"/>
      <c r="G2" s="25" t="s">
        <v>51</v>
      </c>
      <c r="H2" s="23"/>
      <c r="I2" s="24"/>
    </row>
    <row r="3" spans="1:9" s="27" customFormat="1" ht="15.75">
      <c r="A3" s="26" t="s">
        <v>52</v>
      </c>
      <c r="B3" s="23"/>
      <c r="C3" s="24"/>
      <c r="D3" s="26" t="s">
        <v>52</v>
      </c>
      <c r="E3" s="23"/>
      <c r="F3" s="24"/>
      <c r="G3" s="26" t="s">
        <v>52</v>
      </c>
      <c r="H3" s="23"/>
      <c r="I3" s="24"/>
    </row>
    <row r="4" spans="1:9" s="27" customFormat="1" ht="15.75">
      <c r="A4" s="28" t="s">
        <v>52</v>
      </c>
      <c r="B4" s="23"/>
      <c r="C4" s="24"/>
      <c r="D4" s="28" t="s">
        <v>52</v>
      </c>
      <c r="E4" s="23"/>
      <c r="F4" s="24"/>
      <c r="G4" s="28" t="s">
        <v>52</v>
      </c>
      <c r="H4" s="23"/>
      <c r="I4" s="24"/>
    </row>
    <row r="5" spans="1:9" s="27" customFormat="1" ht="15.75">
      <c r="A5" s="29" t="s">
        <v>53</v>
      </c>
      <c r="B5" s="23" t="s">
        <v>54</v>
      </c>
      <c r="C5" s="24">
        <v>29024</v>
      </c>
      <c r="D5" s="29" t="s">
        <v>53</v>
      </c>
      <c r="E5" s="23" t="s">
        <v>54</v>
      </c>
      <c r="F5" s="24">
        <v>14965</v>
      </c>
      <c r="G5" s="29" t="s">
        <v>53</v>
      </c>
      <c r="H5" s="23" t="s">
        <v>54</v>
      </c>
      <c r="I5" s="24">
        <v>14059</v>
      </c>
    </row>
    <row r="6" spans="1:9" ht="15.75">
      <c r="A6" s="30" t="s">
        <v>55</v>
      </c>
      <c r="B6" s="31"/>
      <c r="C6" s="32"/>
      <c r="D6" s="30" t="s">
        <v>55</v>
      </c>
      <c r="E6" s="31"/>
      <c r="F6" s="32"/>
      <c r="G6" s="30" t="s">
        <v>55</v>
      </c>
      <c r="H6" s="31"/>
      <c r="I6" s="32"/>
    </row>
    <row r="7" spans="1:9" ht="15.75">
      <c r="A7" s="33" t="s">
        <v>53</v>
      </c>
      <c r="B7" s="31" t="s">
        <v>54</v>
      </c>
      <c r="C7" s="32">
        <v>14995</v>
      </c>
      <c r="D7" s="33" t="s">
        <v>53</v>
      </c>
      <c r="E7" s="31" t="s">
        <v>54</v>
      </c>
      <c r="F7" s="32">
        <v>7893</v>
      </c>
      <c r="G7" s="33" t="s">
        <v>53</v>
      </c>
      <c r="H7" s="31" t="s">
        <v>54</v>
      </c>
      <c r="I7" s="32">
        <v>7102</v>
      </c>
    </row>
    <row r="8" spans="1:9" ht="15.75">
      <c r="A8" s="30" t="s">
        <v>56</v>
      </c>
      <c r="B8" s="31"/>
      <c r="C8" s="32"/>
      <c r="D8" s="30" t="s">
        <v>56</v>
      </c>
      <c r="E8" s="31"/>
      <c r="F8" s="32"/>
      <c r="G8" s="30" t="s">
        <v>56</v>
      </c>
      <c r="H8" s="31"/>
      <c r="I8" s="32"/>
    </row>
    <row r="9" spans="1:9" ht="15.75">
      <c r="A9" s="33" t="s">
        <v>53</v>
      </c>
      <c r="B9" s="31" t="s">
        <v>54</v>
      </c>
      <c r="C9" s="32">
        <v>14029</v>
      </c>
      <c r="D9" s="33" t="s">
        <v>53</v>
      </c>
      <c r="E9" s="31" t="s">
        <v>54</v>
      </c>
      <c r="F9" s="32">
        <v>7072</v>
      </c>
      <c r="G9" s="33" t="s">
        <v>53</v>
      </c>
      <c r="H9" s="31" t="s">
        <v>54</v>
      </c>
      <c r="I9" s="32">
        <v>6957</v>
      </c>
    </row>
    <row r="10" spans="1:9" s="27" customFormat="1" ht="15.75">
      <c r="A10" s="26">
        <v>0</v>
      </c>
      <c r="B10" s="23"/>
      <c r="C10" s="24"/>
      <c r="D10" s="26">
        <v>0</v>
      </c>
      <c r="E10" s="23"/>
      <c r="F10" s="24"/>
      <c r="G10" s="26">
        <v>0</v>
      </c>
      <c r="H10" s="23"/>
      <c r="I10" s="24"/>
    </row>
    <row r="11" spans="1:9" s="27" customFormat="1" ht="15.75">
      <c r="A11" s="28" t="s">
        <v>52</v>
      </c>
      <c r="B11" s="23"/>
      <c r="C11" s="24"/>
      <c r="D11" s="28" t="s">
        <v>52</v>
      </c>
      <c r="E11" s="23"/>
      <c r="F11" s="24"/>
      <c r="G11" s="28" t="s">
        <v>52</v>
      </c>
      <c r="H11" s="23"/>
      <c r="I11" s="24"/>
    </row>
    <row r="12" spans="1:9" s="27" customFormat="1" ht="15.75">
      <c r="A12" s="29" t="s">
        <v>53</v>
      </c>
      <c r="B12" s="23" t="s">
        <v>54</v>
      </c>
      <c r="C12" s="24">
        <v>420</v>
      </c>
      <c r="D12" s="29" t="s">
        <v>53</v>
      </c>
      <c r="E12" s="23" t="s">
        <v>54</v>
      </c>
      <c r="F12" s="24">
        <v>210</v>
      </c>
      <c r="G12" s="29" t="s">
        <v>53</v>
      </c>
      <c r="H12" s="23" t="s">
        <v>54</v>
      </c>
      <c r="I12" s="24">
        <v>210</v>
      </c>
    </row>
    <row r="13" spans="1:9" ht="15.75">
      <c r="A13" s="30" t="s">
        <v>55</v>
      </c>
      <c r="B13" s="31"/>
      <c r="C13" s="32"/>
      <c r="D13" s="30" t="s">
        <v>55</v>
      </c>
      <c r="E13" s="31"/>
      <c r="F13" s="32"/>
      <c r="G13" s="30" t="s">
        <v>55</v>
      </c>
      <c r="H13" s="31"/>
      <c r="I13" s="32"/>
    </row>
    <row r="14" spans="1:9" ht="15.75">
      <c r="A14" s="33" t="s">
        <v>53</v>
      </c>
      <c r="B14" s="31" t="s">
        <v>54</v>
      </c>
      <c r="C14" s="32">
        <v>194</v>
      </c>
      <c r="D14" s="33" t="s">
        <v>53</v>
      </c>
      <c r="E14" s="31" t="s">
        <v>54</v>
      </c>
      <c r="F14" s="32">
        <v>96</v>
      </c>
      <c r="G14" s="33" t="s">
        <v>53</v>
      </c>
      <c r="H14" s="31" t="s">
        <v>54</v>
      </c>
      <c r="I14" s="32">
        <v>98</v>
      </c>
    </row>
    <row r="15" spans="1:9" ht="15.75">
      <c r="A15" s="30" t="s">
        <v>56</v>
      </c>
      <c r="B15" s="31"/>
      <c r="C15" s="32"/>
      <c r="D15" s="30" t="s">
        <v>56</v>
      </c>
      <c r="E15" s="31"/>
      <c r="F15" s="32"/>
      <c r="G15" s="30" t="s">
        <v>56</v>
      </c>
      <c r="H15" s="31"/>
      <c r="I15" s="32"/>
    </row>
    <row r="16" spans="1:9" ht="15.75">
      <c r="A16" s="33" t="s">
        <v>53</v>
      </c>
      <c r="B16" s="31" t="s">
        <v>54</v>
      </c>
      <c r="C16" s="32">
        <v>226</v>
      </c>
      <c r="D16" s="33" t="s">
        <v>53</v>
      </c>
      <c r="E16" s="31" t="s">
        <v>54</v>
      </c>
      <c r="F16" s="32">
        <v>114</v>
      </c>
      <c r="G16" s="33" t="s">
        <v>53</v>
      </c>
      <c r="H16" s="31" t="s">
        <v>54</v>
      </c>
      <c r="I16" s="32">
        <v>112</v>
      </c>
    </row>
    <row r="17" spans="1:9" s="27" customFormat="1" ht="15.75">
      <c r="A17" s="26">
        <v>1</v>
      </c>
      <c r="B17" s="23"/>
      <c r="C17" s="24"/>
      <c r="D17" s="26">
        <v>1</v>
      </c>
      <c r="E17" s="23"/>
      <c r="F17" s="24"/>
      <c r="G17" s="26">
        <v>1</v>
      </c>
      <c r="H17" s="23"/>
      <c r="I17" s="24"/>
    </row>
    <row r="18" spans="1:9" s="27" customFormat="1" ht="15.75">
      <c r="A18" s="28" t="s">
        <v>52</v>
      </c>
      <c r="B18" s="23"/>
      <c r="C18" s="24"/>
      <c r="D18" s="28" t="s">
        <v>52</v>
      </c>
      <c r="E18" s="23"/>
      <c r="F18" s="24"/>
      <c r="G18" s="28" t="s">
        <v>52</v>
      </c>
      <c r="H18" s="23"/>
      <c r="I18" s="24"/>
    </row>
    <row r="19" spans="1:9" s="27" customFormat="1" ht="15.75">
      <c r="A19" s="29" t="s">
        <v>53</v>
      </c>
      <c r="B19" s="23" t="s">
        <v>54</v>
      </c>
      <c r="C19" s="24">
        <v>442</v>
      </c>
      <c r="D19" s="29" t="s">
        <v>53</v>
      </c>
      <c r="E19" s="23" t="s">
        <v>54</v>
      </c>
      <c r="F19" s="24">
        <v>230</v>
      </c>
      <c r="G19" s="29" t="s">
        <v>53</v>
      </c>
      <c r="H19" s="23" t="s">
        <v>54</v>
      </c>
      <c r="I19" s="24">
        <v>212</v>
      </c>
    </row>
    <row r="20" spans="1:9" ht="15.75">
      <c r="A20" s="30" t="s">
        <v>55</v>
      </c>
      <c r="B20" s="31"/>
      <c r="C20" s="32"/>
      <c r="D20" s="30" t="s">
        <v>55</v>
      </c>
      <c r="E20" s="31"/>
      <c r="F20" s="32"/>
      <c r="G20" s="30" t="s">
        <v>55</v>
      </c>
      <c r="H20" s="31"/>
      <c r="I20" s="32"/>
    </row>
    <row r="21" spans="1:9" ht="15.75">
      <c r="A21" s="33" t="s">
        <v>53</v>
      </c>
      <c r="B21" s="31" t="s">
        <v>54</v>
      </c>
      <c r="C21" s="32">
        <v>212</v>
      </c>
      <c r="D21" s="33" t="s">
        <v>53</v>
      </c>
      <c r="E21" s="31" t="s">
        <v>54</v>
      </c>
      <c r="F21" s="32">
        <v>113</v>
      </c>
      <c r="G21" s="33" t="s">
        <v>53</v>
      </c>
      <c r="H21" s="31" t="s">
        <v>54</v>
      </c>
      <c r="I21" s="32">
        <v>99</v>
      </c>
    </row>
    <row r="22" spans="1:9" ht="15.75">
      <c r="A22" s="30" t="s">
        <v>56</v>
      </c>
      <c r="B22" s="31"/>
      <c r="C22" s="32"/>
      <c r="D22" s="30" t="s">
        <v>56</v>
      </c>
      <c r="E22" s="31"/>
      <c r="F22" s="32"/>
      <c r="G22" s="30" t="s">
        <v>56</v>
      </c>
      <c r="H22" s="31"/>
      <c r="I22" s="32"/>
    </row>
    <row r="23" spans="1:9" ht="15.75">
      <c r="A23" s="33" t="s">
        <v>53</v>
      </c>
      <c r="B23" s="31" t="s">
        <v>54</v>
      </c>
      <c r="C23" s="32">
        <v>230</v>
      </c>
      <c r="D23" s="33" t="s">
        <v>53</v>
      </c>
      <c r="E23" s="31" t="s">
        <v>54</v>
      </c>
      <c r="F23" s="32">
        <v>117</v>
      </c>
      <c r="G23" s="33" t="s">
        <v>53</v>
      </c>
      <c r="H23" s="31" t="s">
        <v>54</v>
      </c>
      <c r="I23" s="32">
        <v>113</v>
      </c>
    </row>
    <row r="24" spans="1:9" s="27" customFormat="1" ht="15.75">
      <c r="A24" s="26" t="s">
        <v>57</v>
      </c>
      <c r="B24" s="23"/>
      <c r="C24" s="24"/>
      <c r="D24" s="26" t="s">
        <v>57</v>
      </c>
      <c r="E24" s="23"/>
      <c r="F24" s="24"/>
      <c r="G24" s="26" t="s">
        <v>57</v>
      </c>
      <c r="H24" s="23"/>
      <c r="I24" s="24"/>
    </row>
    <row r="25" spans="1:9" s="27" customFormat="1" ht="15.75">
      <c r="A25" s="28" t="s">
        <v>52</v>
      </c>
      <c r="B25" s="23"/>
      <c r="C25" s="24"/>
      <c r="D25" s="28" t="s">
        <v>52</v>
      </c>
      <c r="E25" s="23"/>
      <c r="F25" s="24"/>
      <c r="G25" s="28" t="s">
        <v>52</v>
      </c>
      <c r="H25" s="23"/>
      <c r="I25" s="24"/>
    </row>
    <row r="26" spans="1:9" s="27" customFormat="1" ht="15.75">
      <c r="A26" s="29" t="s">
        <v>53</v>
      </c>
      <c r="B26" s="23" t="s">
        <v>54</v>
      </c>
      <c r="C26" s="24">
        <v>1338</v>
      </c>
      <c r="D26" s="29" t="s">
        <v>53</v>
      </c>
      <c r="E26" s="23" t="s">
        <v>54</v>
      </c>
      <c r="F26" s="24">
        <v>700</v>
      </c>
      <c r="G26" s="29" t="s">
        <v>53</v>
      </c>
      <c r="H26" s="23" t="s">
        <v>54</v>
      </c>
      <c r="I26" s="24">
        <v>638</v>
      </c>
    </row>
    <row r="27" spans="1:9" ht="15.75">
      <c r="A27" s="30" t="s">
        <v>55</v>
      </c>
      <c r="B27" s="31"/>
      <c r="C27" s="32"/>
      <c r="D27" s="30" t="s">
        <v>55</v>
      </c>
      <c r="E27" s="31"/>
      <c r="F27" s="32"/>
      <c r="G27" s="30" t="s">
        <v>55</v>
      </c>
      <c r="H27" s="31"/>
      <c r="I27" s="32"/>
    </row>
    <row r="28" spans="1:9" ht="15.75">
      <c r="A28" s="33" t="s">
        <v>53</v>
      </c>
      <c r="B28" s="31" t="s">
        <v>54</v>
      </c>
      <c r="C28" s="32">
        <v>651</v>
      </c>
      <c r="D28" s="33" t="s">
        <v>53</v>
      </c>
      <c r="E28" s="31" t="s">
        <v>54</v>
      </c>
      <c r="F28" s="32">
        <v>347</v>
      </c>
      <c r="G28" s="33" t="s">
        <v>53</v>
      </c>
      <c r="H28" s="31" t="s">
        <v>54</v>
      </c>
      <c r="I28" s="32">
        <v>304</v>
      </c>
    </row>
    <row r="29" spans="1:9" ht="15.75">
      <c r="A29" s="30" t="s">
        <v>56</v>
      </c>
      <c r="B29" s="31"/>
      <c r="C29" s="32"/>
      <c r="D29" s="30" t="s">
        <v>56</v>
      </c>
      <c r="E29" s="31"/>
      <c r="F29" s="32"/>
      <c r="G29" s="30" t="s">
        <v>56</v>
      </c>
      <c r="H29" s="31"/>
      <c r="I29" s="32"/>
    </row>
    <row r="30" spans="1:9" ht="15.75">
      <c r="A30" s="33" t="s">
        <v>53</v>
      </c>
      <c r="B30" s="31" t="s">
        <v>54</v>
      </c>
      <c r="C30" s="32">
        <v>687</v>
      </c>
      <c r="D30" s="33" t="s">
        <v>53</v>
      </c>
      <c r="E30" s="31" t="s">
        <v>54</v>
      </c>
      <c r="F30" s="32">
        <v>353</v>
      </c>
      <c r="G30" s="33" t="s">
        <v>53</v>
      </c>
      <c r="H30" s="31" t="s">
        <v>54</v>
      </c>
      <c r="I30" s="32">
        <v>334</v>
      </c>
    </row>
    <row r="31" spans="1:9" s="37" customFormat="1" ht="15.75">
      <c r="A31" s="34" t="s">
        <v>58</v>
      </c>
      <c r="B31" s="35"/>
      <c r="C31" s="36"/>
      <c r="D31" s="34" t="s">
        <v>58</v>
      </c>
      <c r="E31" s="35"/>
      <c r="F31" s="36"/>
      <c r="G31" s="34" t="s">
        <v>58</v>
      </c>
      <c r="H31" s="35"/>
      <c r="I31" s="36"/>
    </row>
    <row r="32" spans="1:9" s="27" customFormat="1" ht="15.75">
      <c r="A32" s="28" t="s">
        <v>52</v>
      </c>
      <c r="B32" s="23"/>
      <c r="C32" s="24"/>
      <c r="D32" s="28" t="s">
        <v>52</v>
      </c>
      <c r="E32" s="23"/>
      <c r="F32" s="24"/>
      <c r="G32" s="28" t="s">
        <v>52</v>
      </c>
      <c r="H32" s="23"/>
      <c r="I32" s="24"/>
    </row>
    <row r="33" spans="1:9" s="27" customFormat="1" ht="15.75">
      <c r="A33" s="29" t="s">
        <v>53</v>
      </c>
      <c r="B33" s="23" t="s">
        <v>54</v>
      </c>
      <c r="C33" s="24">
        <v>1448</v>
      </c>
      <c r="D33" s="29" t="s">
        <v>53</v>
      </c>
      <c r="E33" s="23" t="s">
        <v>54</v>
      </c>
      <c r="F33" s="24">
        <v>746</v>
      </c>
      <c r="G33" s="29" t="s">
        <v>53</v>
      </c>
      <c r="H33" s="23" t="s">
        <v>54</v>
      </c>
      <c r="I33" s="24">
        <v>702</v>
      </c>
    </row>
    <row r="34" spans="1:9" ht="15.75">
      <c r="A34" s="30" t="s">
        <v>55</v>
      </c>
      <c r="B34" s="31"/>
      <c r="C34" s="32"/>
      <c r="D34" s="30" t="s">
        <v>55</v>
      </c>
      <c r="E34" s="31"/>
      <c r="F34" s="32"/>
      <c r="G34" s="30" t="s">
        <v>55</v>
      </c>
      <c r="H34" s="31"/>
      <c r="I34" s="32"/>
    </row>
    <row r="35" spans="1:9" ht="15.75">
      <c r="A35" s="33" t="s">
        <v>53</v>
      </c>
      <c r="B35" s="31" t="s">
        <v>54</v>
      </c>
      <c r="C35" s="32">
        <v>701</v>
      </c>
      <c r="D35" s="33" t="s">
        <v>53</v>
      </c>
      <c r="E35" s="31" t="s">
        <v>54</v>
      </c>
      <c r="F35" s="32">
        <v>367</v>
      </c>
      <c r="G35" s="33" t="s">
        <v>53</v>
      </c>
      <c r="H35" s="31" t="s">
        <v>54</v>
      </c>
      <c r="I35" s="32">
        <v>334</v>
      </c>
    </row>
    <row r="36" spans="1:9" ht="15.75">
      <c r="A36" s="30" t="s">
        <v>56</v>
      </c>
      <c r="B36" s="31"/>
      <c r="C36" s="32"/>
      <c r="D36" s="30" t="s">
        <v>56</v>
      </c>
      <c r="E36" s="31"/>
      <c r="F36" s="32"/>
      <c r="G36" s="30" t="s">
        <v>56</v>
      </c>
      <c r="H36" s="31"/>
      <c r="I36" s="32"/>
    </row>
    <row r="37" spans="1:9" ht="15.75">
      <c r="A37" s="33" t="s">
        <v>53</v>
      </c>
      <c r="B37" s="31" t="s">
        <v>54</v>
      </c>
      <c r="C37" s="32">
        <v>747</v>
      </c>
      <c r="D37" s="33" t="s">
        <v>53</v>
      </c>
      <c r="E37" s="31" t="s">
        <v>54</v>
      </c>
      <c r="F37" s="32">
        <v>379</v>
      </c>
      <c r="G37" s="33" t="s">
        <v>53</v>
      </c>
      <c r="H37" s="31" t="s">
        <v>54</v>
      </c>
      <c r="I37" s="32">
        <v>368</v>
      </c>
    </row>
    <row r="38" spans="1:9" s="27" customFormat="1" ht="15.75">
      <c r="A38" s="26">
        <v>6</v>
      </c>
      <c r="B38" s="23"/>
      <c r="C38" s="24"/>
      <c r="D38" s="26">
        <v>6</v>
      </c>
      <c r="E38" s="23"/>
      <c r="F38" s="24"/>
      <c r="G38" s="26">
        <v>6</v>
      </c>
      <c r="H38" s="23"/>
      <c r="I38" s="24"/>
    </row>
    <row r="39" spans="1:9" s="27" customFormat="1" ht="15.75">
      <c r="A39" s="28" t="s">
        <v>52</v>
      </c>
      <c r="B39" s="23"/>
      <c r="C39" s="24"/>
      <c r="D39" s="28" t="s">
        <v>52</v>
      </c>
      <c r="E39" s="23"/>
      <c r="F39" s="24"/>
      <c r="G39" s="28" t="s">
        <v>52</v>
      </c>
      <c r="H39" s="23"/>
      <c r="I39" s="24"/>
    </row>
    <row r="40" spans="1:9" s="27" customFormat="1" ht="15.75">
      <c r="A40" s="29" t="s">
        <v>53</v>
      </c>
      <c r="B40" s="23" t="s">
        <v>54</v>
      </c>
      <c r="C40" s="24">
        <v>405</v>
      </c>
      <c r="D40" s="29" t="s">
        <v>53</v>
      </c>
      <c r="E40" s="23" t="s">
        <v>54</v>
      </c>
      <c r="F40" s="24">
        <v>204</v>
      </c>
      <c r="G40" s="29" t="s">
        <v>53</v>
      </c>
      <c r="H40" s="23" t="s">
        <v>54</v>
      </c>
      <c r="I40" s="24">
        <v>201</v>
      </c>
    </row>
    <row r="41" spans="1:9" ht="15.75">
      <c r="A41" s="30" t="s">
        <v>55</v>
      </c>
      <c r="B41" s="31"/>
      <c r="C41" s="32"/>
      <c r="D41" s="30" t="s">
        <v>55</v>
      </c>
      <c r="E41" s="31"/>
      <c r="F41" s="32"/>
      <c r="G41" s="30" t="s">
        <v>55</v>
      </c>
      <c r="H41" s="31"/>
      <c r="I41" s="32"/>
    </row>
    <row r="42" spans="1:9" ht="15.75">
      <c r="A42" s="33" t="s">
        <v>53</v>
      </c>
      <c r="B42" s="31" t="s">
        <v>54</v>
      </c>
      <c r="C42" s="32">
        <v>190</v>
      </c>
      <c r="D42" s="33" t="s">
        <v>53</v>
      </c>
      <c r="E42" s="31" t="s">
        <v>54</v>
      </c>
      <c r="F42" s="32">
        <v>101</v>
      </c>
      <c r="G42" s="33" t="s">
        <v>53</v>
      </c>
      <c r="H42" s="31" t="s">
        <v>54</v>
      </c>
      <c r="I42" s="32">
        <v>89</v>
      </c>
    </row>
    <row r="43" spans="1:9" ht="15.75">
      <c r="A43" s="30" t="s">
        <v>56</v>
      </c>
      <c r="B43" s="31"/>
      <c r="C43" s="32"/>
      <c r="D43" s="30" t="s">
        <v>56</v>
      </c>
      <c r="E43" s="31"/>
      <c r="F43" s="32"/>
      <c r="G43" s="30" t="s">
        <v>56</v>
      </c>
      <c r="H43" s="31"/>
      <c r="I43" s="32"/>
    </row>
    <row r="44" spans="1:9" ht="15.75">
      <c r="A44" s="33" t="s">
        <v>53</v>
      </c>
      <c r="B44" s="31" t="s">
        <v>54</v>
      </c>
      <c r="C44" s="32">
        <v>215</v>
      </c>
      <c r="D44" s="33" t="s">
        <v>53</v>
      </c>
      <c r="E44" s="31" t="s">
        <v>54</v>
      </c>
      <c r="F44" s="32">
        <v>103</v>
      </c>
      <c r="G44" s="33" t="s">
        <v>53</v>
      </c>
      <c r="H44" s="31" t="s">
        <v>54</v>
      </c>
      <c r="I44" s="32">
        <v>112</v>
      </c>
    </row>
    <row r="45" spans="1:9" s="37" customFormat="1" ht="15.75">
      <c r="A45" s="34" t="s">
        <v>59</v>
      </c>
      <c r="B45" s="35"/>
      <c r="C45" s="36"/>
      <c r="D45" s="34" t="s">
        <v>59</v>
      </c>
      <c r="E45" s="35"/>
      <c r="F45" s="36"/>
      <c r="G45" s="34" t="s">
        <v>59</v>
      </c>
      <c r="H45" s="35"/>
      <c r="I45" s="36"/>
    </row>
    <row r="46" spans="1:9" s="27" customFormat="1" ht="15.75">
      <c r="A46" s="28" t="s">
        <v>52</v>
      </c>
      <c r="B46" s="23"/>
      <c r="C46" s="24"/>
      <c r="D46" s="28" t="s">
        <v>52</v>
      </c>
      <c r="E46" s="23"/>
      <c r="F46" s="24"/>
      <c r="G46" s="28" t="s">
        <v>52</v>
      </c>
      <c r="H46" s="23"/>
      <c r="I46" s="24"/>
    </row>
    <row r="47" spans="1:9" s="27" customFormat="1" ht="15.75">
      <c r="A47" s="29" t="s">
        <v>53</v>
      </c>
      <c r="B47" s="23" t="s">
        <v>54</v>
      </c>
      <c r="C47" s="24">
        <v>2771</v>
      </c>
      <c r="D47" s="29" t="s">
        <v>53</v>
      </c>
      <c r="E47" s="23" t="s">
        <v>54</v>
      </c>
      <c r="F47" s="24">
        <v>1440</v>
      </c>
      <c r="G47" s="29" t="s">
        <v>53</v>
      </c>
      <c r="H47" s="23" t="s">
        <v>54</v>
      </c>
      <c r="I47" s="24">
        <v>1331</v>
      </c>
    </row>
    <row r="48" spans="1:9" ht="15.75">
      <c r="A48" s="30" t="s">
        <v>55</v>
      </c>
      <c r="B48" s="31"/>
      <c r="C48" s="32"/>
      <c r="D48" s="30" t="s">
        <v>55</v>
      </c>
      <c r="E48" s="31"/>
      <c r="F48" s="32"/>
      <c r="G48" s="30" t="s">
        <v>55</v>
      </c>
      <c r="H48" s="31"/>
      <c r="I48" s="32"/>
    </row>
    <row r="49" spans="1:9" ht="15.75">
      <c r="A49" s="33" t="s">
        <v>53</v>
      </c>
      <c r="B49" s="31" t="s">
        <v>54</v>
      </c>
      <c r="C49" s="32">
        <v>1348</v>
      </c>
      <c r="D49" s="33" t="s">
        <v>53</v>
      </c>
      <c r="E49" s="31" t="s">
        <v>54</v>
      </c>
      <c r="F49" s="32">
        <v>719</v>
      </c>
      <c r="G49" s="33" t="s">
        <v>53</v>
      </c>
      <c r="H49" s="31" t="s">
        <v>54</v>
      </c>
      <c r="I49" s="32">
        <v>629</v>
      </c>
    </row>
    <row r="50" spans="1:9" ht="15.75">
      <c r="A50" s="30" t="s">
        <v>56</v>
      </c>
      <c r="B50" s="31"/>
      <c r="C50" s="32"/>
      <c r="D50" s="30" t="s">
        <v>56</v>
      </c>
      <c r="E50" s="31"/>
      <c r="F50" s="32"/>
      <c r="G50" s="30" t="s">
        <v>56</v>
      </c>
      <c r="H50" s="31"/>
      <c r="I50" s="32"/>
    </row>
    <row r="51" spans="1:9" ht="15.75">
      <c r="A51" s="33" t="s">
        <v>53</v>
      </c>
      <c r="B51" s="31" t="s">
        <v>54</v>
      </c>
      <c r="C51" s="32">
        <v>1423</v>
      </c>
      <c r="D51" s="33" t="s">
        <v>53</v>
      </c>
      <c r="E51" s="31" t="s">
        <v>54</v>
      </c>
      <c r="F51" s="32">
        <v>721</v>
      </c>
      <c r="G51" s="33" t="s">
        <v>53</v>
      </c>
      <c r="H51" s="31" t="s">
        <v>54</v>
      </c>
      <c r="I51" s="32">
        <v>702</v>
      </c>
    </row>
    <row r="52" spans="1:9" s="27" customFormat="1" ht="15.75">
      <c r="A52" s="26">
        <v>7</v>
      </c>
      <c r="B52" s="23"/>
      <c r="C52" s="24"/>
      <c r="D52" s="26">
        <v>7</v>
      </c>
      <c r="E52" s="23"/>
      <c r="F52" s="24"/>
      <c r="G52" s="26">
        <v>7</v>
      </c>
      <c r="H52" s="23"/>
      <c r="I52" s="24"/>
    </row>
    <row r="53" spans="1:9" s="27" customFormat="1" ht="15.75">
      <c r="A53" s="28" t="s">
        <v>52</v>
      </c>
      <c r="B53" s="23"/>
      <c r="C53" s="24"/>
      <c r="D53" s="28" t="s">
        <v>52</v>
      </c>
      <c r="E53" s="23"/>
      <c r="F53" s="24"/>
      <c r="G53" s="28" t="s">
        <v>52</v>
      </c>
      <c r="H53" s="23"/>
      <c r="I53" s="24"/>
    </row>
    <row r="54" spans="1:9" s="27" customFormat="1" ht="15.75">
      <c r="A54" s="29" t="s">
        <v>53</v>
      </c>
      <c r="B54" s="23" t="s">
        <v>54</v>
      </c>
      <c r="C54" s="24">
        <v>405</v>
      </c>
      <c r="D54" s="29" t="s">
        <v>53</v>
      </c>
      <c r="E54" s="23" t="s">
        <v>54</v>
      </c>
      <c r="F54" s="24">
        <v>216</v>
      </c>
      <c r="G54" s="29" t="s">
        <v>53</v>
      </c>
      <c r="H54" s="23" t="s">
        <v>54</v>
      </c>
      <c r="I54" s="24">
        <v>189</v>
      </c>
    </row>
    <row r="55" spans="1:9" ht="15.75">
      <c r="A55" s="30" t="s">
        <v>55</v>
      </c>
      <c r="B55" s="31"/>
      <c r="C55" s="32"/>
      <c r="D55" s="30" t="s">
        <v>55</v>
      </c>
      <c r="E55" s="31"/>
      <c r="F55" s="32"/>
      <c r="G55" s="30" t="s">
        <v>55</v>
      </c>
      <c r="H55" s="31"/>
      <c r="I55" s="32"/>
    </row>
    <row r="56" spans="1:9" ht="15.75">
      <c r="A56" s="33" t="s">
        <v>53</v>
      </c>
      <c r="B56" s="31" t="s">
        <v>54</v>
      </c>
      <c r="C56" s="32">
        <v>202</v>
      </c>
      <c r="D56" s="33" t="s">
        <v>53</v>
      </c>
      <c r="E56" s="31" t="s">
        <v>54</v>
      </c>
      <c r="F56" s="32">
        <v>98</v>
      </c>
      <c r="G56" s="33" t="s">
        <v>53</v>
      </c>
      <c r="H56" s="31" t="s">
        <v>54</v>
      </c>
      <c r="I56" s="32">
        <v>104</v>
      </c>
    </row>
    <row r="57" spans="1:9" ht="15.75">
      <c r="A57" s="30" t="s">
        <v>56</v>
      </c>
      <c r="B57" s="31"/>
      <c r="C57" s="32"/>
      <c r="D57" s="30" t="s">
        <v>56</v>
      </c>
      <c r="E57" s="31"/>
      <c r="F57" s="32"/>
      <c r="G57" s="30" t="s">
        <v>56</v>
      </c>
      <c r="H57" s="31"/>
      <c r="I57" s="32"/>
    </row>
    <row r="58" spans="1:9" ht="15.75">
      <c r="A58" s="33" t="s">
        <v>53</v>
      </c>
      <c r="B58" s="31" t="s">
        <v>54</v>
      </c>
      <c r="C58" s="32">
        <v>203</v>
      </c>
      <c r="D58" s="33" t="s">
        <v>53</v>
      </c>
      <c r="E58" s="31" t="s">
        <v>54</v>
      </c>
      <c r="F58" s="32">
        <v>118</v>
      </c>
      <c r="G58" s="33" t="s">
        <v>53</v>
      </c>
      <c r="H58" s="31" t="s">
        <v>54</v>
      </c>
      <c r="I58" s="32">
        <v>85</v>
      </c>
    </row>
    <row r="59" spans="1:9" s="37" customFormat="1" ht="15.75">
      <c r="A59" s="34" t="s">
        <v>60</v>
      </c>
      <c r="B59" s="35"/>
      <c r="C59" s="36"/>
      <c r="D59" s="34" t="s">
        <v>60</v>
      </c>
      <c r="E59" s="35"/>
      <c r="F59" s="36"/>
      <c r="G59" s="34" t="s">
        <v>60</v>
      </c>
      <c r="H59" s="35"/>
      <c r="I59" s="36"/>
    </row>
    <row r="60" spans="1:9" s="27" customFormat="1" ht="15.75">
      <c r="A60" s="28" t="s">
        <v>52</v>
      </c>
      <c r="B60" s="23"/>
      <c r="C60" s="24"/>
      <c r="D60" s="28" t="s">
        <v>52</v>
      </c>
      <c r="E60" s="23"/>
      <c r="F60" s="24"/>
      <c r="G60" s="28" t="s">
        <v>52</v>
      </c>
      <c r="H60" s="23"/>
      <c r="I60" s="24"/>
    </row>
    <row r="61" spans="1:9" s="27" customFormat="1" ht="15.75">
      <c r="A61" s="29" t="s">
        <v>53</v>
      </c>
      <c r="B61" s="23" t="s">
        <v>54</v>
      </c>
      <c r="C61" s="24">
        <v>2555</v>
      </c>
      <c r="D61" s="29" t="s">
        <v>53</v>
      </c>
      <c r="E61" s="23" t="s">
        <v>54</v>
      </c>
      <c r="F61" s="24">
        <v>1332</v>
      </c>
      <c r="G61" s="29" t="s">
        <v>53</v>
      </c>
      <c r="H61" s="23" t="s">
        <v>54</v>
      </c>
      <c r="I61" s="24">
        <v>1223</v>
      </c>
    </row>
    <row r="62" spans="1:9" ht="15.75">
      <c r="A62" s="30" t="s">
        <v>55</v>
      </c>
      <c r="B62" s="31"/>
      <c r="C62" s="32"/>
      <c r="D62" s="30" t="s">
        <v>55</v>
      </c>
      <c r="E62" s="31"/>
      <c r="F62" s="32"/>
      <c r="G62" s="30" t="s">
        <v>55</v>
      </c>
      <c r="H62" s="31"/>
      <c r="I62" s="32"/>
    </row>
    <row r="63" spans="1:9" ht="15.75">
      <c r="A63" s="33" t="s">
        <v>53</v>
      </c>
      <c r="B63" s="31" t="s">
        <v>54</v>
      </c>
      <c r="C63" s="32">
        <v>1326</v>
      </c>
      <c r="D63" s="33" t="s">
        <v>53</v>
      </c>
      <c r="E63" s="31" t="s">
        <v>54</v>
      </c>
      <c r="F63" s="32">
        <v>705</v>
      </c>
      <c r="G63" s="33" t="s">
        <v>53</v>
      </c>
      <c r="H63" s="31" t="s">
        <v>54</v>
      </c>
      <c r="I63" s="32">
        <v>621</v>
      </c>
    </row>
    <row r="64" spans="1:9" ht="15.75">
      <c r="A64" s="30" t="s">
        <v>56</v>
      </c>
      <c r="B64" s="31"/>
      <c r="C64" s="32"/>
      <c r="D64" s="30" t="s">
        <v>56</v>
      </c>
      <c r="E64" s="31"/>
      <c r="F64" s="32"/>
      <c r="G64" s="30" t="s">
        <v>56</v>
      </c>
      <c r="H64" s="31"/>
      <c r="I64" s="32"/>
    </row>
    <row r="65" spans="1:9" ht="15.75">
      <c r="A65" s="33" t="s">
        <v>53</v>
      </c>
      <c r="B65" s="31" t="s">
        <v>54</v>
      </c>
      <c r="C65" s="32">
        <v>1229</v>
      </c>
      <c r="D65" s="33" t="s">
        <v>53</v>
      </c>
      <c r="E65" s="31" t="s">
        <v>54</v>
      </c>
      <c r="F65" s="32">
        <v>627</v>
      </c>
      <c r="G65" s="33" t="s">
        <v>53</v>
      </c>
      <c r="H65" s="31" t="s">
        <v>54</v>
      </c>
      <c r="I65" s="32">
        <v>602</v>
      </c>
    </row>
    <row r="66" spans="1:9" s="27" customFormat="1" ht="15.75">
      <c r="A66" s="34" t="s">
        <v>61</v>
      </c>
      <c r="B66" s="35"/>
      <c r="C66" s="36"/>
      <c r="D66" s="34" t="s">
        <v>61</v>
      </c>
      <c r="E66" s="35"/>
      <c r="F66" s="36"/>
      <c r="G66" s="34" t="s">
        <v>61</v>
      </c>
      <c r="H66" s="35"/>
      <c r="I66" s="36"/>
    </row>
    <row r="67" spans="1:9" s="27" customFormat="1" ht="15.75">
      <c r="A67" s="28" t="s">
        <v>52</v>
      </c>
      <c r="B67" s="23"/>
      <c r="C67" s="24"/>
      <c r="D67" s="28" t="s">
        <v>52</v>
      </c>
      <c r="E67" s="23"/>
      <c r="F67" s="24"/>
      <c r="G67" s="28" t="s">
        <v>52</v>
      </c>
      <c r="H67" s="23"/>
      <c r="I67" s="24"/>
    </row>
    <row r="68" spans="1:9" s="27" customFormat="1" ht="15.75">
      <c r="A68" s="29" t="s">
        <v>53</v>
      </c>
      <c r="B68" s="23" t="s">
        <v>54</v>
      </c>
      <c r="C68" s="24">
        <v>427</v>
      </c>
      <c r="D68" s="29" t="s">
        <v>53</v>
      </c>
      <c r="E68" s="23" t="s">
        <v>54</v>
      </c>
      <c r="F68" s="24">
        <v>221</v>
      </c>
      <c r="G68" s="29" t="s">
        <v>53</v>
      </c>
      <c r="H68" s="23" t="s">
        <v>54</v>
      </c>
      <c r="I68" s="24">
        <v>206</v>
      </c>
    </row>
    <row r="69" spans="1:9" ht="15.75">
      <c r="A69" s="30" t="s">
        <v>55</v>
      </c>
      <c r="B69" s="31"/>
      <c r="C69" s="32"/>
      <c r="D69" s="30" t="s">
        <v>55</v>
      </c>
      <c r="E69" s="31"/>
      <c r="F69" s="32"/>
      <c r="G69" s="30" t="s">
        <v>55</v>
      </c>
      <c r="H69" s="31"/>
      <c r="I69" s="32"/>
    </row>
    <row r="70" spans="1:9" ht="15.75">
      <c r="A70" s="33" t="s">
        <v>53</v>
      </c>
      <c r="B70" s="31" t="s">
        <v>54</v>
      </c>
      <c r="C70" s="32">
        <v>214</v>
      </c>
      <c r="D70" s="33" t="s">
        <v>53</v>
      </c>
      <c r="E70" s="31" t="s">
        <v>54</v>
      </c>
      <c r="F70" s="32">
        <v>109</v>
      </c>
      <c r="G70" s="33" t="s">
        <v>53</v>
      </c>
      <c r="H70" s="31" t="s">
        <v>54</v>
      </c>
      <c r="I70" s="32">
        <v>105</v>
      </c>
    </row>
    <row r="71" spans="1:9" ht="15.75">
      <c r="A71" s="30" t="s">
        <v>56</v>
      </c>
      <c r="B71" s="31"/>
      <c r="C71" s="32"/>
      <c r="D71" s="30" t="s">
        <v>56</v>
      </c>
      <c r="E71" s="31"/>
      <c r="F71" s="32"/>
      <c r="G71" s="30" t="s">
        <v>56</v>
      </c>
      <c r="H71" s="31"/>
      <c r="I71" s="32"/>
    </row>
    <row r="72" spans="1:9" ht="15.75">
      <c r="A72" s="33" t="s">
        <v>53</v>
      </c>
      <c r="B72" s="31" t="s">
        <v>54</v>
      </c>
      <c r="C72" s="32">
        <v>213</v>
      </c>
      <c r="D72" s="33" t="s">
        <v>53</v>
      </c>
      <c r="E72" s="31" t="s">
        <v>54</v>
      </c>
      <c r="F72" s="32">
        <v>112</v>
      </c>
      <c r="G72" s="33" t="s">
        <v>53</v>
      </c>
      <c r="H72" s="31" t="s">
        <v>54</v>
      </c>
      <c r="I72" s="32">
        <v>101</v>
      </c>
    </row>
    <row r="73" spans="1:9" s="41" customFormat="1" ht="15.75">
      <c r="A73" s="38" t="s">
        <v>62</v>
      </c>
      <c r="B73" s="39"/>
      <c r="C73" s="40"/>
      <c r="D73" s="38" t="s">
        <v>62</v>
      </c>
      <c r="E73" s="39"/>
      <c r="F73" s="40"/>
      <c r="G73" s="38" t="s">
        <v>62</v>
      </c>
      <c r="H73" s="39"/>
      <c r="I73" s="40"/>
    </row>
    <row r="74" spans="1:9" s="41" customFormat="1" ht="15.75">
      <c r="A74" s="42" t="s">
        <v>52</v>
      </c>
      <c r="B74" s="39"/>
      <c r="C74" s="40"/>
      <c r="D74" s="42" t="s">
        <v>52</v>
      </c>
      <c r="E74" s="39"/>
      <c r="F74" s="40"/>
      <c r="G74" s="42" t="s">
        <v>52</v>
      </c>
      <c r="H74" s="39"/>
      <c r="I74" s="40"/>
    </row>
    <row r="75" spans="1:9" s="41" customFormat="1" ht="15.75">
      <c r="A75" s="43" t="s">
        <v>53</v>
      </c>
      <c r="B75" s="39" t="s">
        <v>54</v>
      </c>
      <c r="C75" s="40">
        <f>C26+C33+C40+C54+C61+C68</f>
        <v>6578</v>
      </c>
      <c r="D75" s="43" t="s">
        <v>53</v>
      </c>
      <c r="E75" s="39" t="s">
        <v>54</v>
      </c>
      <c r="F75" s="40">
        <f>F26+F33+F40+F54+F61+F68</f>
        <v>3419</v>
      </c>
      <c r="G75" s="43" t="s">
        <v>53</v>
      </c>
      <c r="H75" s="39" t="s">
        <v>54</v>
      </c>
      <c r="I75" s="40">
        <f>I26+I33+I40+I54+I61+I68</f>
        <v>3159</v>
      </c>
    </row>
    <row r="76" spans="1:9" s="41" customFormat="1" ht="15.75">
      <c r="A76" s="42" t="s">
        <v>55</v>
      </c>
      <c r="B76" s="39"/>
      <c r="C76" s="40"/>
      <c r="D76" s="42" t="s">
        <v>55</v>
      </c>
      <c r="E76" s="39"/>
      <c r="F76" s="40"/>
      <c r="G76" s="42" t="s">
        <v>55</v>
      </c>
      <c r="H76" s="39"/>
      <c r="I76" s="40"/>
    </row>
    <row r="77" spans="1:9" s="41" customFormat="1" ht="15.75">
      <c r="A77" s="43" t="s">
        <v>53</v>
      </c>
      <c r="B77" s="39" t="s">
        <v>54</v>
      </c>
      <c r="C77" s="40">
        <v>3284</v>
      </c>
      <c r="D77" s="43" t="s">
        <v>53</v>
      </c>
      <c r="E77" s="39" t="s">
        <v>54</v>
      </c>
      <c r="F77" s="40">
        <v>1727</v>
      </c>
      <c r="G77" s="43" t="s">
        <v>53</v>
      </c>
      <c r="H77" s="39" t="s">
        <v>54</v>
      </c>
      <c r="I77" s="40">
        <v>1557</v>
      </c>
    </row>
    <row r="78" spans="1:9" s="41" customFormat="1" ht="15.75">
      <c r="A78" s="42" t="s">
        <v>56</v>
      </c>
      <c r="B78" s="39"/>
      <c r="C78" s="40"/>
      <c r="D78" s="42" t="s">
        <v>56</v>
      </c>
      <c r="E78" s="39"/>
      <c r="F78" s="40"/>
      <c r="G78" s="42" t="s">
        <v>56</v>
      </c>
      <c r="H78" s="39"/>
      <c r="I78" s="40"/>
    </row>
    <row r="79" spans="1:9" s="41" customFormat="1" ht="15.75">
      <c r="A79" s="43" t="s">
        <v>53</v>
      </c>
      <c r="B79" s="39" t="s">
        <v>54</v>
      </c>
      <c r="C79" s="40">
        <v>3294</v>
      </c>
      <c r="D79" s="43" t="s">
        <v>53</v>
      </c>
      <c r="E79" s="39" t="s">
        <v>54</v>
      </c>
      <c r="F79" s="40">
        <v>1692</v>
      </c>
      <c r="G79" s="43" t="s">
        <v>53</v>
      </c>
      <c r="H79" s="39" t="s">
        <v>54</v>
      </c>
      <c r="I79" s="40">
        <v>1602</v>
      </c>
    </row>
    <row r="80" spans="1:9" s="27" customFormat="1" ht="15.75">
      <c r="A80" s="26">
        <v>15</v>
      </c>
      <c r="B80" s="23"/>
      <c r="C80" s="24"/>
      <c r="D80" s="26">
        <v>15</v>
      </c>
      <c r="E80" s="23"/>
      <c r="F80" s="24"/>
      <c r="G80" s="26">
        <v>15</v>
      </c>
      <c r="H80" s="23"/>
      <c r="I80" s="24"/>
    </row>
    <row r="81" spans="1:9" s="27" customFormat="1" ht="15.75">
      <c r="A81" s="28" t="s">
        <v>52</v>
      </c>
      <c r="B81" s="23"/>
      <c r="C81" s="24"/>
      <c r="D81" s="28" t="s">
        <v>52</v>
      </c>
      <c r="E81" s="23"/>
      <c r="F81" s="24"/>
      <c r="G81" s="28" t="s">
        <v>52</v>
      </c>
      <c r="H81" s="23"/>
      <c r="I81" s="24"/>
    </row>
    <row r="82" spans="1:9" s="27" customFormat="1" ht="15.75">
      <c r="A82" s="29" t="s">
        <v>53</v>
      </c>
      <c r="B82" s="23" t="s">
        <v>54</v>
      </c>
      <c r="C82" s="24">
        <v>360</v>
      </c>
      <c r="D82" s="29" t="s">
        <v>53</v>
      </c>
      <c r="E82" s="23" t="s">
        <v>54</v>
      </c>
      <c r="F82" s="24">
        <v>203</v>
      </c>
      <c r="G82" s="29" t="s">
        <v>53</v>
      </c>
      <c r="H82" s="23" t="s">
        <v>54</v>
      </c>
      <c r="I82" s="24">
        <v>157</v>
      </c>
    </row>
    <row r="83" spans="1:9" ht="15.75">
      <c r="A83" s="30" t="s">
        <v>55</v>
      </c>
      <c r="B83" s="31"/>
      <c r="C83" s="32"/>
      <c r="D83" s="30" t="s">
        <v>55</v>
      </c>
      <c r="E83" s="31"/>
      <c r="F83" s="32"/>
      <c r="G83" s="30" t="s">
        <v>55</v>
      </c>
      <c r="H83" s="31"/>
      <c r="I83" s="32"/>
    </row>
    <row r="84" spans="1:9" ht="15.75">
      <c r="A84" s="33" t="s">
        <v>53</v>
      </c>
      <c r="B84" s="31" t="s">
        <v>54</v>
      </c>
      <c r="C84" s="32">
        <v>182</v>
      </c>
      <c r="D84" s="33" t="s">
        <v>53</v>
      </c>
      <c r="E84" s="31" t="s">
        <v>54</v>
      </c>
      <c r="F84" s="32">
        <v>100</v>
      </c>
      <c r="G84" s="33" t="s">
        <v>53</v>
      </c>
      <c r="H84" s="31" t="s">
        <v>54</v>
      </c>
      <c r="I84" s="32">
        <v>82</v>
      </c>
    </row>
    <row r="85" spans="1:9" ht="15.75">
      <c r="A85" s="30" t="s">
        <v>56</v>
      </c>
      <c r="B85" s="31"/>
      <c r="C85" s="32"/>
      <c r="D85" s="30" t="s">
        <v>56</v>
      </c>
      <c r="E85" s="31"/>
      <c r="F85" s="32"/>
      <c r="G85" s="30" t="s">
        <v>56</v>
      </c>
      <c r="H85" s="31"/>
      <c r="I85" s="32"/>
    </row>
    <row r="86" spans="1:9" ht="15.75">
      <c r="A86" s="33" t="s">
        <v>53</v>
      </c>
      <c r="B86" s="31" t="s">
        <v>54</v>
      </c>
      <c r="C86" s="32">
        <v>178</v>
      </c>
      <c r="D86" s="33" t="s">
        <v>53</v>
      </c>
      <c r="E86" s="31" t="s">
        <v>54</v>
      </c>
      <c r="F86" s="32">
        <v>103</v>
      </c>
      <c r="G86" s="33" t="s">
        <v>53</v>
      </c>
      <c r="H86" s="31" t="s">
        <v>54</v>
      </c>
      <c r="I86" s="32">
        <v>75</v>
      </c>
    </row>
    <row r="87" spans="1:9" s="27" customFormat="1" ht="15.75">
      <c r="A87" s="26" t="s">
        <v>63</v>
      </c>
      <c r="B87" s="23"/>
      <c r="C87" s="24"/>
      <c r="D87" s="26" t="s">
        <v>63</v>
      </c>
      <c r="E87" s="23"/>
      <c r="F87" s="24"/>
      <c r="G87" s="26" t="s">
        <v>63</v>
      </c>
      <c r="H87" s="23"/>
      <c r="I87" s="24"/>
    </row>
    <row r="88" spans="1:9" s="27" customFormat="1" ht="15.75">
      <c r="A88" s="28" t="s">
        <v>52</v>
      </c>
      <c r="B88" s="23"/>
      <c r="C88" s="24"/>
      <c r="D88" s="28" t="s">
        <v>52</v>
      </c>
      <c r="E88" s="23"/>
      <c r="F88" s="24"/>
      <c r="G88" s="28" t="s">
        <v>52</v>
      </c>
      <c r="H88" s="23"/>
      <c r="I88" s="24"/>
    </row>
    <row r="89" spans="1:9" s="27" customFormat="1" ht="15.75">
      <c r="A89" s="29" t="s">
        <v>53</v>
      </c>
      <c r="B89" s="23" t="s">
        <v>54</v>
      </c>
      <c r="C89" s="24">
        <v>658</v>
      </c>
      <c r="D89" s="29" t="s">
        <v>53</v>
      </c>
      <c r="E89" s="23" t="s">
        <v>54</v>
      </c>
      <c r="F89" s="24">
        <v>334</v>
      </c>
      <c r="G89" s="29" t="s">
        <v>53</v>
      </c>
      <c r="H89" s="23" t="s">
        <v>54</v>
      </c>
      <c r="I89" s="24">
        <v>324</v>
      </c>
    </row>
    <row r="90" spans="1:9" ht="15.75">
      <c r="A90" s="30" t="s">
        <v>55</v>
      </c>
      <c r="B90" s="31"/>
      <c r="C90" s="32"/>
      <c r="D90" s="30" t="s">
        <v>55</v>
      </c>
      <c r="E90" s="31"/>
      <c r="F90" s="32"/>
      <c r="G90" s="30" t="s">
        <v>55</v>
      </c>
      <c r="H90" s="31"/>
      <c r="I90" s="32"/>
    </row>
    <row r="91" spans="1:9" ht="15.75">
      <c r="A91" s="33" t="s">
        <v>53</v>
      </c>
      <c r="B91" s="31" t="s">
        <v>54</v>
      </c>
      <c r="C91" s="32">
        <v>322</v>
      </c>
      <c r="D91" s="33" t="s">
        <v>53</v>
      </c>
      <c r="E91" s="31" t="s">
        <v>54</v>
      </c>
      <c r="F91" s="32">
        <v>164</v>
      </c>
      <c r="G91" s="33" t="s">
        <v>53</v>
      </c>
      <c r="H91" s="31" t="s">
        <v>54</v>
      </c>
      <c r="I91" s="32">
        <v>158</v>
      </c>
    </row>
    <row r="92" spans="1:9" ht="15.75">
      <c r="A92" s="30" t="s">
        <v>56</v>
      </c>
      <c r="B92" s="31"/>
      <c r="C92" s="32"/>
      <c r="D92" s="30" t="s">
        <v>56</v>
      </c>
      <c r="E92" s="31"/>
      <c r="F92" s="32"/>
      <c r="G92" s="30" t="s">
        <v>56</v>
      </c>
      <c r="H92" s="31"/>
      <c r="I92" s="32"/>
    </row>
    <row r="93" spans="1:9" ht="15.75">
      <c r="A93" s="33" t="s">
        <v>53</v>
      </c>
      <c r="B93" s="31" t="s">
        <v>54</v>
      </c>
      <c r="C93" s="32">
        <v>336</v>
      </c>
      <c r="D93" s="33" t="s">
        <v>53</v>
      </c>
      <c r="E93" s="31" t="s">
        <v>54</v>
      </c>
      <c r="F93" s="32">
        <v>170</v>
      </c>
      <c r="G93" s="33" t="s">
        <v>53</v>
      </c>
      <c r="H93" s="31" t="s">
        <v>54</v>
      </c>
      <c r="I93" s="32">
        <v>166</v>
      </c>
    </row>
    <row r="94" spans="1:9" s="41" customFormat="1" ht="15.75">
      <c r="A94" s="38" t="s">
        <v>64</v>
      </c>
      <c r="B94" s="39"/>
      <c r="C94" s="40"/>
      <c r="D94" s="38" t="s">
        <v>64</v>
      </c>
      <c r="E94" s="39"/>
      <c r="F94" s="40"/>
      <c r="G94" s="38" t="s">
        <v>64</v>
      </c>
      <c r="H94" s="39"/>
      <c r="I94" s="40"/>
    </row>
    <row r="95" spans="1:9" s="41" customFormat="1" ht="15.75">
      <c r="A95" s="42" t="s">
        <v>52</v>
      </c>
      <c r="B95" s="39"/>
      <c r="C95" s="40"/>
      <c r="D95" s="42" t="s">
        <v>52</v>
      </c>
      <c r="E95" s="39"/>
      <c r="F95" s="40"/>
      <c r="G95" s="42" t="s">
        <v>52</v>
      </c>
      <c r="H95" s="39"/>
      <c r="I95" s="40"/>
    </row>
    <row r="96" spans="1:9" s="41" customFormat="1" ht="15.75">
      <c r="A96" s="43" t="s">
        <v>53</v>
      </c>
      <c r="B96" s="39" t="s">
        <v>54</v>
      </c>
      <c r="C96" s="40">
        <v>7596</v>
      </c>
      <c r="D96" s="43" t="s">
        <v>53</v>
      </c>
      <c r="E96" s="39" t="s">
        <v>54</v>
      </c>
      <c r="F96" s="40">
        <v>3956</v>
      </c>
      <c r="G96" s="43" t="s">
        <v>53</v>
      </c>
      <c r="H96" s="39" t="s">
        <v>54</v>
      </c>
      <c r="I96" s="40">
        <v>3640</v>
      </c>
    </row>
    <row r="97" spans="1:9" s="41" customFormat="1" ht="15.75">
      <c r="A97" s="42" t="s">
        <v>55</v>
      </c>
      <c r="B97" s="39"/>
      <c r="C97" s="40"/>
      <c r="D97" s="42" t="s">
        <v>55</v>
      </c>
      <c r="E97" s="39"/>
      <c r="F97" s="40"/>
      <c r="G97" s="42" t="s">
        <v>55</v>
      </c>
      <c r="H97" s="39"/>
      <c r="I97" s="40"/>
    </row>
    <row r="98" spans="1:9" s="41" customFormat="1" ht="15.75">
      <c r="A98" s="43" t="s">
        <v>53</v>
      </c>
      <c r="B98" s="39" t="s">
        <v>54</v>
      </c>
      <c r="C98" s="40">
        <v>3788</v>
      </c>
      <c r="D98" s="43" t="s">
        <v>53</v>
      </c>
      <c r="E98" s="39" t="s">
        <v>54</v>
      </c>
      <c r="F98" s="40">
        <v>1991</v>
      </c>
      <c r="G98" s="43" t="s">
        <v>53</v>
      </c>
      <c r="H98" s="39" t="s">
        <v>54</v>
      </c>
      <c r="I98" s="40">
        <v>1797</v>
      </c>
    </row>
    <row r="99" spans="1:9" s="41" customFormat="1" ht="15.75">
      <c r="A99" s="42" t="s">
        <v>56</v>
      </c>
      <c r="B99" s="39"/>
      <c r="C99" s="40"/>
      <c r="D99" s="42" t="s">
        <v>56</v>
      </c>
      <c r="E99" s="39"/>
      <c r="F99" s="40"/>
      <c r="G99" s="42" t="s">
        <v>56</v>
      </c>
      <c r="H99" s="39"/>
      <c r="I99" s="40"/>
    </row>
    <row r="100" spans="1:9" s="41" customFormat="1" ht="15.75">
      <c r="A100" s="43" t="s">
        <v>53</v>
      </c>
      <c r="B100" s="39" t="s">
        <v>54</v>
      </c>
      <c r="C100" s="40">
        <v>3808</v>
      </c>
      <c r="D100" s="43" t="s">
        <v>53</v>
      </c>
      <c r="E100" s="39" t="s">
        <v>54</v>
      </c>
      <c r="F100" s="40">
        <v>1965</v>
      </c>
      <c r="G100" s="43" t="s">
        <v>53</v>
      </c>
      <c r="H100" s="39" t="s">
        <v>54</v>
      </c>
      <c r="I100" s="40">
        <v>1843</v>
      </c>
    </row>
    <row r="101" spans="1:9" s="27" customFormat="1" ht="15.75">
      <c r="A101" s="26" t="s">
        <v>65</v>
      </c>
      <c r="B101" s="23"/>
      <c r="C101" s="24"/>
      <c r="D101" s="26" t="s">
        <v>65</v>
      </c>
      <c r="E101" s="23"/>
      <c r="F101" s="24"/>
      <c r="G101" s="26" t="s">
        <v>65</v>
      </c>
      <c r="H101" s="23"/>
      <c r="I101" s="24"/>
    </row>
    <row r="102" spans="1:9" s="27" customFormat="1" ht="15.75">
      <c r="A102" s="28" t="s">
        <v>52</v>
      </c>
      <c r="B102" s="23"/>
      <c r="C102" s="24"/>
      <c r="D102" s="28" t="s">
        <v>52</v>
      </c>
      <c r="E102" s="23"/>
      <c r="F102" s="24"/>
      <c r="G102" s="28" t="s">
        <v>52</v>
      </c>
      <c r="H102" s="23"/>
      <c r="I102" s="24"/>
    </row>
    <row r="103" spans="1:9" s="27" customFormat="1" ht="15.75">
      <c r="A103" s="29" t="s">
        <v>53</v>
      </c>
      <c r="B103" s="23" t="s">
        <v>54</v>
      </c>
      <c r="C103" s="24">
        <v>513</v>
      </c>
      <c r="D103" s="29" t="s">
        <v>53</v>
      </c>
      <c r="E103" s="23" t="s">
        <v>54</v>
      </c>
      <c r="F103" s="24">
        <v>270</v>
      </c>
      <c r="G103" s="29" t="s">
        <v>53</v>
      </c>
      <c r="H103" s="23" t="s">
        <v>54</v>
      </c>
      <c r="I103" s="24">
        <v>243</v>
      </c>
    </row>
    <row r="104" spans="1:9" ht="15.75">
      <c r="A104" s="30" t="s">
        <v>55</v>
      </c>
      <c r="B104" s="31"/>
      <c r="C104" s="32"/>
      <c r="D104" s="30" t="s">
        <v>55</v>
      </c>
      <c r="E104" s="31"/>
      <c r="F104" s="32"/>
      <c r="G104" s="30" t="s">
        <v>55</v>
      </c>
      <c r="H104" s="31"/>
      <c r="I104" s="32"/>
    </row>
    <row r="105" spans="1:9" ht="15.75">
      <c r="A105" s="33" t="s">
        <v>53</v>
      </c>
      <c r="B105" s="31" t="s">
        <v>54</v>
      </c>
      <c r="C105" s="32">
        <v>279</v>
      </c>
      <c r="D105" s="33" t="s">
        <v>53</v>
      </c>
      <c r="E105" s="31" t="s">
        <v>54</v>
      </c>
      <c r="F105" s="32">
        <v>158</v>
      </c>
      <c r="G105" s="33" t="s">
        <v>53</v>
      </c>
      <c r="H105" s="31" t="s">
        <v>54</v>
      </c>
      <c r="I105" s="32">
        <v>121</v>
      </c>
    </row>
    <row r="106" spans="1:9" ht="15.75">
      <c r="A106" s="30" t="s">
        <v>56</v>
      </c>
      <c r="B106" s="31"/>
      <c r="C106" s="32"/>
      <c r="D106" s="30" t="s">
        <v>56</v>
      </c>
      <c r="E106" s="31"/>
      <c r="F106" s="32"/>
      <c r="G106" s="30" t="s">
        <v>56</v>
      </c>
      <c r="H106" s="31"/>
      <c r="I106" s="32"/>
    </row>
    <row r="107" spans="1:9" ht="15.75">
      <c r="A107" s="33" t="s">
        <v>53</v>
      </c>
      <c r="B107" s="31" t="s">
        <v>54</v>
      </c>
      <c r="C107" s="32">
        <v>234</v>
      </c>
      <c r="D107" s="33" t="s">
        <v>53</v>
      </c>
      <c r="E107" s="31" t="s">
        <v>54</v>
      </c>
      <c r="F107" s="32">
        <v>112</v>
      </c>
      <c r="G107" s="33" t="s">
        <v>53</v>
      </c>
      <c r="H107" s="31" t="s">
        <v>54</v>
      </c>
      <c r="I107" s="32">
        <v>122</v>
      </c>
    </row>
    <row r="108" spans="1:9" s="27" customFormat="1" ht="15.75">
      <c r="A108" s="26" t="s">
        <v>66</v>
      </c>
      <c r="B108" s="23"/>
      <c r="C108" s="24"/>
      <c r="D108" s="26" t="s">
        <v>66</v>
      </c>
      <c r="E108" s="23"/>
      <c r="F108" s="24"/>
      <c r="G108" s="26" t="s">
        <v>66</v>
      </c>
      <c r="H108" s="23"/>
      <c r="I108" s="24"/>
    </row>
    <row r="109" spans="1:9" s="27" customFormat="1" ht="15.75">
      <c r="A109" s="28" t="s">
        <v>52</v>
      </c>
      <c r="B109" s="23"/>
      <c r="C109" s="24"/>
      <c r="D109" s="28" t="s">
        <v>52</v>
      </c>
      <c r="E109" s="23"/>
      <c r="F109" s="24"/>
      <c r="G109" s="28" t="s">
        <v>52</v>
      </c>
      <c r="H109" s="23"/>
      <c r="I109" s="24"/>
    </row>
    <row r="110" spans="1:9" s="27" customFormat="1" ht="15.75">
      <c r="A110" s="29" t="s">
        <v>53</v>
      </c>
      <c r="B110" s="23" t="s">
        <v>54</v>
      </c>
      <c r="C110" s="24">
        <v>1167</v>
      </c>
      <c r="D110" s="29" t="s">
        <v>53</v>
      </c>
      <c r="E110" s="23" t="s">
        <v>54</v>
      </c>
      <c r="F110" s="24">
        <v>557</v>
      </c>
      <c r="G110" s="29" t="s">
        <v>53</v>
      </c>
      <c r="H110" s="23" t="s">
        <v>54</v>
      </c>
      <c r="I110" s="24">
        <v>610</v>
      </c>
    </row>
    <row r="111" spans="1:9" ht="15.75">
      <c r="A111" s="30" t="s">
        <v>55</v>
      </c>
      <c r="B111" s="31"/>
      <c r="C111" s="32"/>
      <c r="D111" s="30" t="s">
        <v>55</v>
      </c>
      <c r="E111" s="31"/>
      <c r="F111" s="32"/>
      <c r="G111" s="30" t="s">
        <v>55</v>
      </c>
      <c r="H111" s="31"/>
      <c r="I111" s="32"/>
    </row>
    <row r="112" spans="1:9" ht="15.75">
      <c r="A112" s="33" t="s">
        <v>53</v>
      </c>
      <c r="B112" s="31" t="s">
        <v>54</v>
      </c>
      <c r="C112" s="32">
        <v>587</v>
      </c>
      <c r="D112" s="33" t="s">
        <v>53</v>
      </c>
      <c r="E112" s="31" t="s">
        <v>54</v>
      </c>
      <c r="F112" s="32">
        <v>297</v>
      </c>
      <c r="G112" s="33" t="s">
        <v>53</v>
      </c>
      <c r="H112" s="31" t="s">
        <v>54</v>
      </c>
      <c r="I112" s="32">
        <v>290</v>
      </c>
    </row>
    <row r="113" spans="1:9" ht="15.75">
      <c r="A113" s="30" t="s">
        <v>56</v>
      </c>
      <c r="B113" s="31"/>
      <c r="C113" s="32"/>
      <c r="D113" s="30" t="s">
        <v>56</v>
      </c>
      <c r="E113" s="31"/>
      <c r="F113" s="32"/>
      <c r="G113" s="30" t="s">
        <v>56</v>
      </c>
      <c r="H113" s="31"/>
      <c r="I113" s="32"/>
    </row>
    <row r="114" spans="1:9" ht="15.75">
      <c r="A114" s="33" t="s">
        <v>53</v>
      </c>
      <c r="B114" s="31" t="s">
        <v>54</v>
      </c>
      <c r="C114" s="32">
        <v>580</v>
      </c>
      <c r="D114" s="33" t="s">
        <v>53</v>
      </c>
      <c r="E114" s="31" t="s">
        <v>54</v>
      </c>
      <c r="F114" s="32">
        <v>260</v>
      </c>
      <c r="G114" s="33" t="s">
        <v>53</v>
      </c>
      <c r="H114" s="31" t="s">
        <v>54</v>
      </c>
      <c r="I114" s="32">
        <v>320</v>
      </c>
    </row>
    <row r="115" spans="1:9" s="27" customFormat="1" ht="15.75">
      <c r="A115" s="26" t="s">
        <v>67</v>
      </c>
      <c r="B115" s="23"/>
      <c r="C115" s="24"/>
      <c r="D115" s="26" t="s">
        <v>67</v>
      </c>
      <c r="E115" s="23"/>
      <c r="F115" s="24"/>
      <c r="G115" s="26" t="s">
        <v>67</v>
      </c>
      <c r="H115" s="23"/>
      <c r="I115" s="24"/>
    </row>
    <row r="116" spans="1:9" s="27" customFormat="1" ht="15.75">
      <c r="A116" s="28" t="s">
        <v>52</v>
      </c>
      <c r="B116" s="23"/>
      <c r="C116" s="24"/>
      <c r="D116" s="28" t="s">
        <v>52</v>
      </c>
      <c r="E116" s="23"/>
      <c r="F116" s="24"/>
      <c r="G116" s="28" t="s">
        <v>52</v>
      </c>
      <c r="H116" s="23"/>
      <c r="I116" s="24"/>
    </row>
    <row r="117" spans="1:9" s="27" customFormat="1" ht="15.75">
      <c r="A117" s="29" t="s">
        <v>53</v>
      </c>
      <c r="B117" s="23" t="s">
        <v>54</v>
      </c>
      <c r="C117" s="24">
        <v>4000</v>
      </c>
      <c r="D117" s="29" t="s">
        <v>53</v>
      </c>
      <c r="E117" s="23" t="s">
        <v>54</v>
      </c>
      <c r="F117" s="24">
        <v>2058</v>
      </c>
      <c r="G117" s="29" t="s">
        <v>53</v>
      </c>
      <c r="H117" s="23" t="s">
        <v>54</v>
      </c>
      <c r="I117" s="24">
        <v>1942</v>
      </c>
    </row>
    <row r="118" spans="1:9" ht="15.75">
      <c r="A118" s="30" t="s">
        <v>55</v>
      </c>
      <c r="B118" s="31"/>
      <c r="C118" s="32"/>
      <c r="D118" s="30" t="s">
        <v>55</v>
      </c>
      <c r="E118" s="31"/>
      <c r="F118" s="32"/>
      <c r="G118" s="30" t="s">
        <v>55</v>
      </c>
      <c r="H118" s="31"/>
      <c r="I118" s="32"/>
    </row>
    <row r="119" spans="1:9" ht="15.75">
      <c r="A119" s="33" t="s">
        <v>53</v>
      </c>
      <c r="B119" s="31" t="s">
        <v>54</v>
      </c>
      <c r="C119" s="32">
        <v>1848</v>
      </c>
      <c r="D119" s="33" t="s">
        <v>53</v>
      </c>
      <c r="E119" s="31" t="s">
        <v>54</v>
      </c>
      <c r="F119" s="32">
        <v>984</v>
      </c>
      <c r="G119" s="33" t="s">
        <v>53</v>
      </c>
      <c r="H119" s="31" t="s">
        <v>54</v>
      </c>
      <c r="I119" s="32">
        <v>864</v>
      </c>
    </row>
    <row r="120" spans="1:9" ht="15.75">
      <c r="A120" s="30" t="s">
        <v>56</v>
      </c>
      <c r="B120" s="31"/>
      <c r="C120" s="32"/>
      <c r="D120" s="30" t="s">
        <v>56</v>
      </c>
      <c r="E120" s="31"/>
      <c r="F120" s="32"/>
      <c r="G120" s="30" t="s">
        <v>56</v>
      </c>
      <c r="H120" s="31"/>
      <c r="I120" s="32"/>
    </row>
    <row r="121" spans="1:9" ht="15.75">
      <c r="A121" s="33" t="s">
        <v>53</v>
      </c>
      <c r="B121" s="31" t="s">
        <v>54</v>
      </c>
      <c r="C121" s="32">
        <v>2152</v>
      </c>
      <c r="D121" s="33" t="s">
        <v>53</v>
      </c>
      <c r="E121" s="31" t="s">
        <v>54</v>
      </c>
      <c r="F121" s="32">
        <v>1074</v>
      </c>
      <c r="G121" s="33" t="s">
        <v>53</v>
      </c>
      <c r="H121" s="31" t="s">
        <v>54</v>
      </c>
      <c r="I121" s="32">
        <v>1078</v>
      </c>
    </row>
    <row r="122" spans="1:9" s="27" customFormat="1" ht="15.75">
      <c r="A122" s="26" t="s">
        <v>68</v>
      </c>
      <c r="B122" s="23"/>
      <c r="C122" s="24"/>
      <c r="D122" s="26" t="s">
        <v>68</v>
      </c>
      <c r="E122" s="23"/>
      <c r="F122" s="24"/>
      <c r="G122" s="26" t="s">
        <v>68</v>
      </c>
      <c r="H122" s="23"/>
      <c r="I122" s="24"/>
    </row>
    <row r="123" spans="1:9" s="27" customFormat="1" ht="15.75">
      <c r="A123" s="28" t="s">
        <v>52</v>
      </c>
      <c r="B123" s="23"/>
      <c r="C123" s="24"/>
      <c r="D123" s="28" t="s">
        <v>52</v>
      </c>
      <c r="E123" s="23"/>
      <c r="F123" s="24"/>
      <c r="G123" s="28" t="s">
        <v>52</v>
      </c>
      <c r="H123" s="23"/>
      <c r="I123" s="24"/>
    </row>
    <row r="124" spans="1:9" s="27" customFormat="1" ht="15.75">
      <c r="A124" s="29" t="s">
        <v>53</v>
      </c>
      <c r="B124" s="23" t="s">
        <v>54</v>
      </c>
      <c r="C124" s="24">
        <v>1662</v>
      </c>
      <c r="D124" s="29" t="s">
        <v>53</v>
      </c>
      <c r="E124" s="23" t="s">
        <v>54</v>
      </c>
      <c r="F124" s="24">
        <v>897</v>
      </c>
      <c r="G124" s="29" t="s">
        <v>53</v>
      </c>
      <c r="H124" s="23" t="s">
        <v>54</v>
      </c>
      <c r="I124" s="24">
        <v>765</v>
      </c>
    </row>
    <row r="125" spans="1:9" ht="15.75">
      <c r="A125" s="30" t="s">
        <v>55</v>
      </c>
      <c r="B125" s="31"/>
      <c r="C125" s="32"/>
      <c r="D125" s="30" t="s">
        <v>55</v>
      </c>
      <c r="E125" s="31"/>
      <c r="F125" s="32"/>
      <c r="G125" s="30" t="s">
        <v>55</v>
      </c>
      <c r="H125" s="31"/>
      <c r="I125" s="32"/>
    </row>
    <row r="126" spans="1:9" ht="15.75">
      <c r="A126" s="33" t="s">
        <v>53</v>
      </c>
      <c r="B126" s="31" t="s">
        <v>54</v>
      </c>
      <c r="C126" s="32">
        <v>660</v>
      </c>
      <c r="D126" s="33" t="s">
        <v>53</v>
      </c>
      <c r="E126" s="31" t="s">
        <v>54</v>
      </c>
      <c r="F126" s="32">
        <v>365</v>
      </c>
      <c r="G126" s="33" t="s">
        <v>53</v>
      </c>
      <c r="H126" s="31" t="s">
        <v>54</v>
      </c>
      <c r="I126" s="32">
        <v>295</v>
      </c>
    </row>
    <row r="127" spans="1:9" ht="15.75">
      <c r="A127" s="30" t="s">
        <v>56</v>
      </c>
      <c r="B127" s="31"/>
      <c r="C127" s="32"/>
      <c r="D127" s="30" t="s">
        <v>56</v>
      </c>
      <c r="E127" s="31"/>
      <c r="F127" s="32"/>
      <c r="G127" s="30" t="s">
        <v>56</v>
      </c>
      <c r="H127" s="31"/>
      <c r="I127" s="32"/>
    </row>
    <row r="128" spans="1:9" ht="15.75">
      <c r="A128" s="33" t="s">
        <v>53</v>
      </c>
      <c r="B128" s="31" t="s">
        <v>54</v>
      </c>
      <c r="C128" s="32">
        <v>1002</v>
      </c>
      <c r="D128" s="33" t="s">
        <v>53</v>
      </c>
      <c r="E128" s="31" t="s">
        <v>54</v>
      </c>
      <c r="F128" s="32">
        <v>532</v>
      </c>
      <c r="G128" s="33" t="s">
        <v>53</v>
      </c>
      <c r="H128" s="31" t="s">
        <v>54</v>
      </c>
      <c r="I128" s="32">
        <v>470</v>
      </c>
    </row>
    <row r="129" spans="1:9" s="27" customFormat="1" ht="15.75">
      <c r="A129" s="26" t="s">
        <v>69</v>
      </c>
      <c r="B129" s="23"/>
      <c r="C129" s="24"/>
      <c r="D129" s="26" t="s">
        <v>69</v>
      </c>
      <c r="E129" s="23"/>
      <c r="F129" s="24"/>
      <c r="G129" s="26" t="s">
        <v>69</v>
      </c>
      <c r="H129" s="23"/>
      <c r="I129" s="24"/>
    </row>
    <row r="130" spans="1:9" s="27" customFormat="1" ht="15.75">
      <c r="A130" s="28" t="s">
        <v>52</v>
      </c>
      <c r="B130" s="23"/>
      <c r="C130" s="24"/>
      <c r="D130" s="28" t="s">
        <v>52</v>
      </c>
      <c r="E130" s="23"/>
      <c r="F130" s="24"/>
      <c r="G130" s="28" t="s">
        <v>52</v>
      </c>
      <c r="H130" s="23"/>
      <c r="I130" s="24"/>
    </row>
    <row r="131" spans="1:9" s="27" customFormat="1" ht="15.75">
      <c r="A131" s="29" t="s">
        <v>53</v>
      </c>
      <c r="B131" s="23" t="s">
        <v>54</v>
      </c>
      <c r="C131" s="24">
        <v>2203</v>
      </c>
      <c r="D131" s="29" t="s">
        <v>53</v>
      </c>
      <c r="E131" s="23" t="s">
        <v>54</v>
      </c>
      <c r="F131" s="24">
        <v>1161</v>
      </c>
      <c r="G131" s="29" t="s">
        <v>53</v>
      </c>
      <c r="H131" s="23" t="s">
        <v>54</v>
      </c>
      <c r="I131" s="24">
        <v>1042</v>
      </c>
    </row>
    <row r="132" spans="1:9" ht="15.75">
      <c r="A132" s="30" t="s">
        <v>55</v>
      </c>
      <c r="B132" s="31"/>
      <c r="C132" s="32"/>
      <c r="D132" s="30" t="s">
        <v>55</v>
      </c>
      <c r="E132" s="31"/>
      <c r="F132" s="32"/>
      <c r="G132" s="30" t="s">
        <v>55</v>
      </c>
      <c r="H132" s="31"/>
      <c r="I132" s="32"/>
    </row>
    <row r="133" spans="1:9" ht="15.75">
      <c r="A133" s="33" t="s">
        <v>53</v>
      </c>
      <c r="B133" s="31" t="s">
        <v>54</v>
      </c>
      <c r="C133" s="32">
        <v>1055</v>
      </c>
      <c r="D133" s="33" t="s">
        <v>53</v>
      </c>
      <c r="E133" s="31" t="s">
        <v>54</v>
      </c>
      <c r="F133" s="32">
        <v>557</v>
      </c>
      <c r="G133" s="33" t="s">
        <v>53</v>
      </c>
      <c r="H133" s="31" t="s">
        <v>54</v>
      </c>
      <c r="I133" s="32">
        <v>498</v>
      </c>
    </row>
    <row r="134" spans="1:9" ht="15.75">
      <c r="A134" s="30" t="s">
        <v>56</v>
      </c>
      <c r="B134" s="31"/>
      <c r="C134" s="32"/>
      <c r="D134" s="30" t="s">
        <v>56</v>
      </c>
      <c r="E134" s="31"/>
      <c r="F134" s="32"/>
      <c r="G134" s="30" t="s">
        <v>56</v>
      </c>
      <c r="H134" s="31"/>
      <c r="I134" s="32"/>
    </row>
    <row r="135" spans="1:9" ht="15.75">
      <c r="A135" s="33" t="s">
        <v>53</v>
      </c>
      <c r="B135" s="31" t="s">
        <v>54</v>
      </c>
      <c r="C135" s="32">
        <v>1148</v>
      </c>
      <c r="D135" s="33" t="s">
        <v>53</v>
      </c>
      <c r="E135" s="31" t="s">
        <v>54</v>
      </c>
      <c r="F135" s="32">
        <v>604</v>
      </c>
      <c r="G135" s="33" t="s">
        <v>53</v>
      </c>
      <c r="H135" s="31" t="s">
        <v>54</v>
      </c>
      <c r="I135" s="32">
        <v>544</v>
      </c>
    </row>
    <row r="136" spans="1:9" s="27" customFormat="1" ht="15.75">
      <c r="A136" s="26" t="s">
        <v>70</v>
      </c>
      <c r="B136" s="23"/>
      <c r="C136" s="24"/>
      <c r="D136" s="26" t="s">
        <v>70</v>
      </c>
      <c r="E136" s="23"/>
      <c r="F136" s="24"/>
      <c r="G136" s="26" t="s">
        <v>70</v>
      </c>
      <c r="H136" s="23"/>
      <c r="I136" s="24"/>
    </row>
    <row r="137" spans="1:9" s="27" customFormat="1" ht="15.75">
      <c r="A137" s="28" t="s">
        <v>52</v>
      </c>
      <c r="B137" s="23"/>
      <c r="C137" s="24"/>
      <c r="D137" s="28" t="s">
        <v>52</v>
      </c>
      <c r="E137" s="23"/>
      <c r="F137" s="24"/>
      <c r="G137" s="28" t="s">
        <v>52</v>
      </c>
      <c r="H137" s="23"/>
      <c r="I137" s="24"/>
    </row>
    <row r="138" spans="1:9" s="27" customFormat="1" ht="15.75">
      <c r="A138" s="29" t="s">
        <v>53</v>
      </c>
      <c r="B138" s="23" t="s">
        <v>54</v>
      </c>
      <c r="C138" s="24">
        <v>2371</v>
      </c>
      <c r="D138" s="29" t="s">
        <v>53</v>
      </c>
      <c r="E138" s="23" t="s">
        <v>54</v>
      </c>
      <c r="F138" s="24">
        <v>1231</v>
      </c>
      <c r="G138" s="29" t="s">
        <v>53</v>
      </c>
      <c r="H138" s="23" t="s">
        <v>54</v>
      </c>
      <c r="I138" s="24">
        <v>1140</v>
      </c>
    </row>
    <row r="139" spans="1:9" ht="15.75">
      <c r="A139" s="30" t="s">
        <v>55</v>
      </c>
      <c r="B139" s="31"/>
      <c r="C139" s="32"/>
      <c r="D139" s="30" t="s">
        <v>55</v>
      </c>
      <c r="E139" s="31"/>
      <c r="F139" s="32"/>
      <c r="G139" s="30" t="s">
        <v>55</v>
      </c>
      <c r="H139" s="31"/>
      <c r="I139" s="32"/>
    </row>
    <row r="140" spans="1:9" ht="15.75">
      <c r="A140" s="33" t="s">
        <v>53</v>
      </c>
      <c r="B140" s="31" t="s">
        <v>54</v>
      </c>
      <c r="C140" s="32">
        <v>1211</v>
      </c>
      <c r="D140" s="33" t="s">
        <v>53</v>
      </c>
      <c r="E140" s="31" t="s">
        <v>54</v>
      </c>
      <c r="F140" s="32">
        <v>647</v>
      </c>
      <c r="G140" s="33" t="s">
        <v>53</v>
      </c>
      <c r="H140" s="31" t="s">
        <v>54</v>
      </c>
      <c r="I140" s="32">
        <v>564</v>
      </c>
    </row>
    <row r="141" spans="1:9" ht="15.75">
      <c r="A141" s="30" t="s">
        <v>56</v>
      </c>
      <c r="B141" s="31"/>
      <c r="C141" s="32"/>
      <c r="D141" s="30" t="s">
        <v>56</v>
      </c>
      <c r="E141" s="31"/>
      <c r="F141" s="32"/>
      <c r="G141" s="30" t="s">
        <v>56</v>
      </c>
      <c r="H141" s="31"/>
      <c r="I141" s="32"/>
    </row>
    <row r="142" spans="1:9" ht="15.75">
      <c r="A142" s="33" t="s">
        <v>53</v>
      </c>
      <c r="B142" s="31" t="s">
        <v>54</v>
      </c>
      <c r="C142" s="32">
        <v>1160</v>
      </c>
      <c r="D142" s="33" t="s">
        <v>53</v>
      </c>
      <c r="E142" s="31" t="s">
        <v>54</v>
      </c>
      <c r="F142" s="32">
        <v>584</v>
      </c>
      <c r="G142" s="33" t="s">
        <v>53</v>
      </c>
      <c r="H142" s="31" t="s">
        <v>54</v>
      </c>
      <c r="I142" s="32">
        <v>576</v>
      </c>
    </row>
    <row r="143" spans="1:9" s="27" customFormat="1" ht="15.75">
      <c r="A143" s="26" t="s">
        <v>71</v>
      </c>
      <c r="B143" s="23"/>
      <c r="C143" s="24"/>
      <c r="D143" s="26" t="s">
        <v>71</v>
      </c>
      <c r="E143" s="23"/>
      <c r="F143" s="24"/>
      <c r="G143" s="26" t="s">
        <v>71</v>
      </c>
      <c r="H143" s="23"/>
      <c r="I143" s="24"/>
    </row>
    <row r="144" spans="1:9" s="27" customFormat="1" ht="15.75">
      <c r="A144" s="28" t="s">
        <v>52</v>
      </c>
      <c r="B144" s="23"/>
      <c r="C144" s="24"/>
      <c r="D144" s="28" t="s">
        <v>52</v>
      </c>
      <c r="E144" s="23"/>
      <c r="F144" s="24"/>
      <c r="G144" s="28" t="s">
        <v>52</v>
      </c>
      <c r="H144" s="23"/>
      <c r="I144" s="24"/>
    </row>
    <row r="145" spans="1:9" s="27" customFormat="1" ht="15.75">
      <c r="A145" s="29" t="s">
        <v>53</v>
      </c>
      <c r="B145" s="23" t="s">
        <v>54</v>
      </c>
      <c r="C145" s="24">
        <v>2314</v>
      </c>
      <c r="D145" s="29" t="s">
        <v>53</v>
      </c>
      <c r="E145" s="23" t="s">
        <v>54</v>
      </c>
      <c r="F145" s="24">
        <v>1289</v>
      </c>
      <c r="G145" s="29" t="s">
        <v>53</v>
      </c>
      <c r="H145" s="23" t="s">
        <v>54</v>
      </c>
      <c r="I145" s="24">
        <v>1025</v>
      </c>
    </row>
    <row r="146" spans="1:9" ht="15.75">
      <c r="A146" s="30" t="s">
        <v>55</v>
      </c>
      <c r="B146" s="31"/>
      <c r="C146" s="32"/>
      <c r="D146" s="30" t="s">
        <v>55</v>
      </c>
      <c r="E146" s="31"/>
      <c r="F146" s="32"/>
      <c r="G146" s="30" t="s">
        <v>55</v>
      </c>
      <c r="H146" s="31"/>
      <c r="I146" s="32"/>
    </row>
    <row r="147" spans="1:9" ht="15.75">
      <c r="A147" s="33" t="s">
        <v>53</v>
      </c>
      <c r="B147" s="31" t="s">
        <v>54</v>
      </c>
      <c r="C147" s="32">
        <v>1177</v>
      </c>
      <c r="D147" s="33" t="s">
        <v>53</v>
      </c>
      <c r="E147" s="31" t="s">
        <v>54</v>
      </c>
      <c r="F147" s="32">
        <v>692</v>
      </c>
      <c r="G147" s="33" t="s">
        <v>53</v>
      </c>
      <c r="H147" s="31" t="s">
        <v>54</v>
      </c>
      <c r="I147" s="32">
        <v>485</v>
      </c>
    </row>
    <row r="148" spans="1:9" ht="15.75">
      <c r="A148" s="30" t="s">
        <v>56</v>
      </c>
      <c r="B148" s="31"/>
      <c r="C148" s="32"/>
      <c r="D148" s="30" t="s">
        <v>56</v>
      </c>
      <c r="E148" s="31"/>
      <c r="F148" s="32"/>
      <c r="G148" s="30" t="s">
        <v>56</v>
      </c>
      <c r="H148" s="31"/>
      <c r="I148" s="32"/>
    </row>
    <row r="149" spans="1:9" ht="15.75">
      <c r="A149" s="33" t="s">
        <v>53</v>
      </c>
      <c r="B149" s="31" t="s">
        <v>54</v>
      </c>
      <c r="C149" s="32">
        <v>1137</v>
      </c>
      <c r="D149" s="33" t="s">
        <v>53</v>
      </c>
      <c r="E149" s="31" t="s">
        <v>54</v>
      </c>
      <c r="F149" s="32">
        <v>597</v>
      </c>
      <c r="G149" s="33" t="s">
        <v>53</v>
      </c>
      <c r="H149" s="31" t="s">
        <v>54</v>
      </c>
      <c r="I149" s="32">
        <v>540</v>
      </c>
    </row>
    <row r="150" spans="1:9" s="27" customFormat="1" ht="15.75">
      <c r="A150" s="26" t="s">
        <v>72</v>
      </c>
      <c r="B150" s="23"/>
      <c r="C150" s="24"/>
      <c r="D150" s="26" t="s">
        <v>72</v>
      </c>
      <c r="E150" s="23"/>
      <c r="F150" s="24"/>
      <c r="G150" s="26" t="s">
        <v>72</v>
      </c>
      <c r="H150" s="23"/>
      <c r="I150" s="24"/>
    </row>
    <row r="151" spans="1:9" s="27" customFormat="1" ht="15.75">
      <c r="A151" s="28" t="s">
        <v>52</v>
      </c>
      <c r="B151" s="23"/>
      <c r="C151" s="24"/>
      <c r="D151" s="28" t="s">
        <v>52</v>
      </c>
      <c r="E151" s="23"/>
      <c r="F151" s="24"/>
      <c r="G151" s="28" t="s">
        <v>52</v>
      </c>
      <c r="H151" s="23"/>
      <c r="I151" s="24"/>
    </row>
    <row r="152" spans="1:9" s="27" customFormat="1" ht="15.75">
      <c r="A152" s="29" t="s">
        <v>53</v>
      </c>
      <c r="B152" s="23" t="s">
        <v>54</v>
      </c>
      <c r="C152" s="24">
        <v>13340</v>
      </c>
      <c r="D152" s="29" t="s">
        <v>53</v>
      </c>
      <c r="E152" s="23" t="s">
        <v>54</v>
      </c>
      <c r="F152" s="24">
        <v>7085</v>
      </c>
      <c r="G152" s="29" t="s">
        <v>53</v>
      </c>
      <c r="H152" s="23" t="s">
        <v>54</v>
      </c>
      <c r="I152" s="24">
        <v>6255</v>
      </c>
    </row>
    <row r="153" spans="1:9" ht="15.75">
      <c r="A153" s="30" t="s">
        <v>55</v>
      </c>
      <c r="B153" s="31"/>
      <c r="C153" s="32"/>
      <c r="D153" s="30" t="s">
        <v>55</v>
      </c>
      <c r="E153" s="31"/>
      <c r="F153" s="32"/>
      <c r="G153" s="30" t="s">
        <v>55</v>
      </c>
      <c r="H153" s="31"/>
      <c r="I153" s="32"/>
    </row>
    <row r="154" spans="1:9" ht="15.75">
      <c r="A154" s="33" t="s">
        <v>53</v>
      </c>
      <c r="B154" s="31" t="s">
        <v>54</v>
      </c>
      <c r="C154" s="32">
        <v>6601</v>
      </c>
      <c r="D154" s="33" t="s">
        <v>53</v>
      </c>
      <c r="E154" s="31" t="s">
        <v>54</v>
      </c>
      <c r="F154" s="32">
        <v>3617</v>
      </c>
      <c r="G154" s="33" t="s">
        <v>53</v>
      </c>
      <c r="H154" s="31" t="s">
        <v>54</v>
      </c>
      <c r="I154" s="32">
        <v>2984</v>
      </c>
    </row>
    <row r="155" spans="1:9" ht="15.75">
      <c r="A155" s="30" t="s">
        <v>56</v>
      </c>
      <c r="B155" s="31"/>
      <c r="C155" s="32"/>
      <c r="D155" s="30" t="s">
        <v>56</v>
      </c>
      <c r="E155" s="31"/>
      <c r="F155" s="32"/>
      <c r="G155" s="30" t="s">
        <v>56</v>
      </c>
      <c r="H155" s="31"/>
      <c r="I155" s="32"/>
    </row>
    <row r="156" spans="1:9" ht="15.75">
      <c r="A156" s="33" t="s">
        <v>53</v>
      </c>
      <c r="B156" s="31" t="s">
        <v>54</v>
      </c>
      <c r="C156" s="32">
        <v>6739</v>
      </c>
      <c r="D156" s="33" t="s">
        <v>53</v>
      </c>
      <c r="E156" s="31" t="s">
        <v>54</v>
      </c>
      <c r="F156" s="32">
        <v>3468</v>
      </c>
      <c r="G156" s="33" t="s">
        <v>53</v>
      </c>
      <c r="H156" s="31" t="s">
        <v>54</v>
      </c>
      <c r="I156" s="32">
        <v>3271</v>
      </c>
    </row>
    <row r="157" spans="1:9" s="27" customFormat="1" ht="15.75">
      <c r="A157" s="26" t="s">
        <v>73</v>
      </c>
      <c r="B157" s="23"/>
      <c r="C157" s="24"/>
      <c r="D157" s="26" t="s">
        <v>73</v>
      </c>
      <c r="E157" s="23"/>
      <c r="F157" s="24"/>
      <c r="G157" s="26" t="s">
        <v>73</v>
      </c>
      <c r="H157" s="23"/>
      <c r="I157" s="24"/>
    </row>
    <row r="158" spans="1:9" s="27" customFormat="1" ht="15.75">
      <c r="A158" s="28" t="s">
        <v>52</v>
      </c>
      <c r="B158" s="23"/>
      <c r="C158" s="24"/>
      <c r="D158" s="28" t="s">
        <v>52</v>
      </c>
      <c r="E158" s="23"/>
      <c r="F158" s="24"/>
      <c r="G158" s="28" t="s">
        <v>52</v>
      </c>
      <c r="H158" s="23"/>
      <c r="I158" s="24"/>
    </row>
    <row r="159" spans="1:9" s="27" customFormat="1" ht="15.75">
      <c r="A159" s="29" t="s">
        <v>53</v>
      </c>
      <c r="B159" s="23" t="s">
        <v>54</v>
      </c>
      <c r="C159" s="24">
        <v>2092</v>
      </c>
      <c r="D159" s="29" t="s">
        <v>53</v>
      </c>
      <c r="E159" s="23" t="s">
        <v>54</v>
      </c>
      <c r="F159" s="24">
        <v>1143</v>
      </c>
      <c r="G159" s="29" t="s">
        <v>53</v>
      </c>
      <c r="H159" s="23" t="s">
        <v>54</v>
      </c>
      <c r="I159" s="24">
        <v>949</v>
      </c>
    </row>
    <row r="160" spans="1:9" ht="15.75">
      <c r="A160" s="30" t="s">
        <v>55</v>
      </c>
      <c r="B160" s="31"/>
      <c r="C160" s="32"/>
      <c r="D160" s="30" t="s">
        <v>55</v>
      </c>
      <c r="E160" s="31"/>
      <c r="F160" s="32"/>
      <c r="G160" s="30" t="s">
        <v>55</v>
      </c>
      <c r="H160" s="31"/>
      <c r="I160" s="32"/>
    </row>
    <row r="161" spans="1:9" ht="15.75">
      <c r="A161" s="33" t="s">
        <v>53</v>
      </c>
      <c r="B161" s="31" t="s">
        <v>54</v>
      </c>
      <c r="C161" s="32">
        <v>1128</v>
      </c>
      <c r="D161" s="33" t="s">
        <v>53</v>
      </c>
      <c r="E161" s="31" t="s">
        <v>54</v>
      </c>
      <c r="F161" s="32">
        <v>637</v>
      </c>
      <c r="G161" s="33" t="s">
        <v>53</v>
      </c>
      <c r="H161" s="31" t="s">
        <v>54</v>
      </c>
      <c r="I161" s="32">
        <v>491</v>
      </c>
    </row>
    <row r="162" spans="1:9" ht="15.75">
      <c r="A162" s="30" t="s">
        <v>56</v>
      </c>
      <c r="B162" s="31"/>
      <c r="C162" s="32"/>
      <c r="D162" s="30" t="s">
        <v>56</v>
      </c>
      <c r="E162" s="31"/>
      <c r="F162" s="32"/>
      <c r="G162" s="30" t="s">
        <v>56</v>
      </c>
      <c r="H162" s="31"/>
      <c r="I162" s="32"/>
    </row>
    <row r="163" spans="1:9" ht="15.75">
      <c r="A163" s="33" t="s">
        <v>53</v>
      </c>
      <c r="B163" s="31" t="s">
        <v>54</v>
      </c>
      <c r="C163" s="32">
        <v>964</v>
      </c>
      <c r="D163" s="33" t="s">
        <v>53</v>
      </c>
      <c r="E163" s="31" t="s">
        <v>54</v>
      </c>
      <c r="F163" s="32">
        <v>506</v>
      </c>
      <c r="G163" s="33" t="s">
        <v>53</v>
      </c>
      <c r="H163" s="31" t="s">
        <v>54</v>
      </c>
      <c r="I163" s="32">
        <v>458</v>
      </c>
    </row>
    <row r="164" spans="1:9" s="27" customFormat="1" ht="15.75">
      <c r="A164" s="26" t="s">
        <v>74</v>
      </c>
      <c r="B164" s="23"/>
      <c r="C164" s="24"/>
      <c r="D164" s="26" t="s">
        <v>74</v>
      </c>
      <c r="E164" s="23"/>
      <c r="F164" s="24"/>
      <c r="G164" s="26" t="s">
        <v>74</v>
      </c>
      <c r="H164" s="23"/>
      <c r="I164" s="24"/>
    </row>
    <row r="165" spans="1:9" s="27" customFormat="1" ht="15.75">
      <c r="A165" s="28" t="s">
        <v>52</v>
      </c>
      <c r="B165" s="23"/>
      <c r="C165" s="24"/>
      <c r="D165" s="28" t="s">
        <v>52</v>
      </c>
      <c r="E165" s="23"/>
      <c r="F165" s="24"/>
      <c r="G165" s="28" t="s">
        <v>52</v>
      </c>
      <c r="H165" s="23"/>
      <c r="I165" s="24"/>
    </row>
    <row r="166" spans="1:9" s="27" customFormat="1" ht="15.75">
      <c r="A166" s="29" t="s">
        <v>53</v>
      </c>
      <c r="B166" s="23" t="s">
        <v>54</v>
      </c>
      <c r="C166" s="24">
        <v>2302</v>
      </c>
      <c r="D166" s="29" t="s">
        <v>53</v>
      </c>
      <c r="E166" s="23" t="s">
        <v>54</v>
      </c>
      <c r="F166" s="24">
        <v>1189</v>
      </c>
      <c r="G166" s="29" t="s">
        <v>53</v>
      </c>
      <c r="H166" s="23" t="s">
        <v>54</v>
      </c>
      <c r="I166" s="24">
        <v>1113</v>
      </c>
    </row>
    <row r="167" spans="1:9" ht="15.75">
      <c r="A167" s="30" t="s">
        <v>55</v>
      </c>
      <c r="B167" s="31"/>
      <c r="C167" s="32"/>
      <c r="D167" s="30" t="s">
        <v>55</v>
      </c>
      <c r="E167" s="31"/>
      <c r="F167" s="32"/>
      <c r="G167" s="30" t="s">
        <v>55</v>
      </c>
      <c r="H167" s="31"/>
      <c r="I167" s="32"/>
    </row>
    <row r="168" spans="1:9" ht="15.75">
      <c r="A168" s="33" t="s">
        <v>53</v>
      </c>
      <c r="B168" s="31" t="s">
        <v>54</v>
      </c>
      <c r="C168" s="32">
        <v>1214</v>
      </c>
      <c r="D168" s="33" t="s">
        <v>53</v>
      </c>
      <c r="E168" s="31" t="s">
        <v>54</v>
      </c>
      <c r="F168" s="32">
        <v>635</v>
      </c>
      <c r="G168" s="33" t="s">
        <v>53</v>
      </c>
      <c r="H168" s="31" t="s">
        <v>54</v>
      </c>
      <c r="I168" s="32">
        <v>579</v>
      </c>
    </row>
    <row r="169" spans="1:9" ht="15.75">
      <c r="A169" s="30" t="s">
        <v>56</v>
      </c>
      <c r="B169" s="31"/>
      <c r="C169" s="32"/>
      <c r="D169" s="30" t="s">
        <v>56</v>
      </c>
      <c r="E169" s="31"/>
      <c r="F169" s="32"/>
      <c r="G169" s="30" t="s">
        <v>56</v>
      </c>
      <c r="H169" s="31"/>
      <c r="I169" s="32"/>
    </row>
    <row r="170" spans="1:9" ht="15.75">
      <c r="A170" s="33" t="s">
        <v>53</v>
      </c>
      <c r="B170" s="31" t="s">
        <v>54</v>
      </c>
      <c r="C170" s="32">
        <v>1088</v>
      </c>
      <c r="D170" s="33" t="s">
        <v>53</v>
      </c>
      <c r="E170" s="31" t="s">
        <v>54</v>
      </c>
      <c r="F170" s="32">
        <v>554</v>
      </c>
      <c r="G170" s="33" t="s">
        <v>53</v>
      </c>
      <c r="H170" s="31" t="s">
        <v>54</v>
      </c>
      <c r="I170" s="32">
        <v>534</v>
      </c>
    </row>
    <row r="171" spans="1:9" s="27" customFormat="1" ht="15.75">
      <c r="A171" s="26" t="s">
        <v>75</v>
      </c>
      <c r="B171" s="23"/>
      <c r="C171" s="24"/>
      <c r="D171" s="26" t="s">
        <v>75</v>
      </c>
      <c r="E171" s="23"/>
      <c r="F171" s="24"/>
      <c r="G171" s="26" t="s">
        <v>75</v>
      </c>
      <c r="H171" s="23"/>
      <c r="I171" s="24"/>
    </row>
    <row r="172" spans="1:9" s="27" customFormat="1" ht="15.75">
      <c r="A172" s="28" t="s">
        <v>52</v>
      </c>
      <c r="B172" s="23"/>
      <c r="C172" s="24"/>
      <c r="D172" s="28" t="s">
        <v>52</v>
      </c>
      <c r="E172" s="23"/>
      <c r="F172" s="24"/>
      <c r="G172" s="28" t="s">
        <v>52</v>
      </c>
      <c r="H172" s="23"/>
      <c r="I172" s="24"/>
    </row>
    <row r="173" spans="1:9" s="27" customFormat="1" ht="15.75">
      <c r="A173" s="29" t="s">
        <v>53</v>
      </c>
      <c r="B173" s="23" t="s">
        <v>54</v>
      </c>
      <c r="C173" s="24">
        <v>2610</v>
      </c>
      <c r="D173" s="29" t="s">
        <v>53</v>
      </c>
      <c r="E173" s="23" t="s">
        <v>54</v>
      </c>
      <c r="F173" s="24">
        <v>1281</v>
      </c>
      <c r="G173" s="29" t="s">
        <v>53</v>
      </c>
      <c r="H173" s="23" t="s">
        <v>54</v>
      </c>
      <c r="I173" s="24">
        <v>1329</v>
      </c>
    </row>
    <row r="174" spans="1:9" ht="15.75">
      <c r="A174" s="30" t="s">
        <v>55</v>
      </c>
      <c r="B174" s="31"/>
      <c r="C174" s="32"/>
      <c r="D174" s="30" t="s">
        <v>55</v>
      </c>
      <c r="E174" s="31"/>
      <c r="F174" s="32"/>
      <c r="G174" s="30" t="s">
        <v>55</v>
      </c>
      <c r="H174" s="31"/>
      <c r="I174" s="32"/>
    </row>
    <row r="175" spans="1:9" ht="15.75">
      <c r="A175" s="33" t="s">
        <v>53</v>
      </c>
      <c r="B175" s="31" t="s">
        <v>54</v>
      </c>
      <c r="C175" s="32">
        <v>1379</v>
      </c>
      <c r="D175" s="33" t="s">
        <v>53</v>
      </c>
      <c r="E175" s="31" t="s">
        <v>54</v>
      </c>
      <c r="F175" s="32">
        <v>706</v>
      </c>
      <c r="G175" s="33" t="s">
        <v>53</v>
      </c>
      <c r="H175" s="31" t="s">
        <v>54</v>
      </c>
      <c r="I175" s="32">
        <v>673</v>
      </c>
    </row>
    <row r="176" spans="1:9" ht="15.75">
      <c r="A176" s="30" t="s">
        <v>56</v>
      </c>
      <c r="B176" s="31"/>
      <c r="C176" s="32"/>
      <c r="D176" s="30" t="s">
        <v>56</v>
      </c>
      <c r="E176" s="31"/>
      <c r="F176" s="32"/>
      <c r="G176" s="30" t="s">
        <v>56</v>
      </c>
      <c r="H176" s="31"/>
      <c r="I176" s="32"/>
    </row>
    <row r="177" spans="1:9" ht="15.75">
      <c r="A177" s="33" t="s">
        <v>53</v>
      </c>
      <c r="B177" s="31" t="s">
        <v>54</v>
      </c>
      <c r="C177" s="32">
        <v>1231</v>
      </c>
      <c r="D177" s="33" t="s">
        <v>53</v>
      </c>
      <c r="E177" s="31" t="s">
        <v>54</v>
      </c>
      <c r="F177" s="32">
        <v>575</v>
      </c>
      <c r="G177" s="33" t="s">
        <v>53</v>
      </c>
      <c r="H177" s="31" t="s">
        <v>54</v>
      </c>
      <c r="I177" s="32">
        <v>656</v>
      </c>
    </row>
    <row r="178" spans="1:9" s="27" customFormat="1" ht="15.75">
      <c r="A178" s="26" t="s">
        <v>76</v>
      </c>
      <c r="B178" s="23"/>
      <c r="C178" s="24"/>
      <c r="D178" s="26" t="s">
        <v>76</v>
      </c>
      <c r="E178" s="23"/>
      <c r="F178" s="24"/>
      <c r="G178" s="26" t="s">
        <v>76</v>
      </c>
      <c r="H178" s="23"/>
      <c r="I178" s="24"/>
    </row>
    <row r="179" spans="1:9" s="27" customFormat="1" ht="15.75">
      <c r="A179" s="28" t="s">
        <v>52</v>
      </c>
      <c r="B179" s="23"/>
      <c r="C179" s="24"/>
      <c r="D179" s="28" t="s">
        <v>52</v>
      </c>
      <c r="E179" s="23"/>
      <c r="F179" s="24"/>
      <c r="G179" s="28" t="s">
        <v>52</v>
      </c>
      <c r="H179" s="23"/>
      <c r="I179" s="24"/>
    </row>
    <row r="180" spans="1:9" s="27" customFormat="1" ht="15.75">
      <c r="A180" s="29" t="s">
        <v>53</v>
      </c>
      <c r="B180" s="23" t="s">
        <v>54</v>
      </c>
      <c r="C180" s="24">
        <v>1881</v>
      </c>
      <c r="D180" s="29" t="s">
        <v>53</v>
      </c>
      <c r="E180" s="23" t="s">
        <v>54</v>
      </c>
      <c r="F180" s="24">
        <v>900</v>
      </c>
      <c r="G180" s="29" t="s">
        <v>53</v>
      </c>
      <c r="H180" s="23" t="s">
        <v>54</v>
      </c>
      <c r="I180" s="24">
        <v>981</v>
      </c>
    </row>
    <row r="181" spans="1:9" ht="15.75">
      <c r="A181" s="30" t="s">
        <v>55</v>
      </c>
      <c r="B181" s="31"/>
      <c r="C181" s="32"/>
      <c r="D181" s="30" t="s">
        <v>55</v>
      </c>
      <c r="E181" s="31"/>
      <c r="F181" s="32"/>
      <c r="G181" s="30" t="s">
        <v>55</v>
      </c>
      <c r="H181" s="31"/>
      <c r="I181" s="32"/>
    </row>
    <row r="182" spans="1:9" ht="15.75">
      <c r="A182" s="33" t="s">
        <v>53</v>
      </c>
      <c r="B182" s="31" t="s">
        <v>54</v>
      </c>
      <c r="C182" s="32">
        <v>1050</v>
      </c>
      <c r="D182" s="33" t="s">
        <v>53</v>
      </c>
      <c r="E182" s="31" t="s">
        <v>54</v>
      </c>
      <c r="F182" s="32">
        <v>525</v>
      </c>
      <c r="G182" s="33" t="s">
        <v>53</v>
      </c>
      <c r="H182" s="31" t="s">
        <v>54</v>
      </c>
      <c r="I182" s="32">
        <v>525</v>
      </c>
    </row>
    <row r="183" spans="1:9" ht="15.75">
      <c r="A183" s="30" t="s">
        <v>56</v>
      </c>
      <c r="B183" s="31"/>
      <c r="C183" s="32"/>
      <c r="D183" s="30" t="s">
        <v>56</v>
      </c>
      <c r="E183" s="31"/>
      <c r="F183" s="32"/>
      <c r="G183" s="30" t="s">
        <v>56</v>
      </c>
      <c r="H183" s="31"/>
      <c r="I183" s="32"/>
    </row>
    <row r="184" spans="1:9" ht="15.75">
      <c r="A184" s="33" t="s">
        <v>53</v>
      </c>
      <c r="B184" s="31" t="s">
        <v>54</v>
      </c>
      <c r="C184" s="32">
        <v>831</v>
      </c>
      <c r="D184" s="33" t="s">
        <v>53</v>
      </c>
      <c r="E184" s="31" t="s">
        <v>54</v>
      </c>
      <c r="F184" s="32">
        <v>375</v>
      </c>
      <c r="G184" s="33" t="s">
        <v>53</v>
      </c>
      <c r="H184" s="31" t="s">
        <v>54</v>
      </c>
      <c r="I184" s="32">
        <v>456</v>
      </c>
    </row>
    <row r="185" spans="1:9" s="27" customFormat="1" ht="15.75">
      <c r="A185" s="26" t="s">
        <v>77</v>
      </c>
      <c r="B185" s="23"/>
      <c r="C185" s="24"/>
      <c r="D185" s="26" t="s">
        <v>77</v>
      </c>
      <c r="E185" s="23"/>
      <c r="F185" s="24"/>
      <c r="G185" s="26" t="s">
        <v>77</v>
      </c>
      <c r="H185" s="23"/>
      <c r="I185" s="24"/>
    </row>
    <row r="186" spans="1:9" s="27" customFormat="1" ht="15.75">
      <c r="A186" s="28" t="s">
        <v>52</v>
      </c>
      <c r="B186" s="23"/>
      <c r="C186" s="24"/>
      <c r="D186" s="28" t="s">
        <v>52</v>
      </c>
      <c r="E186" s="23"/>
      <c r="F186" s="24"/>
      <c r="G186" s="28" t="s">
        <v>52</v>
      </c>
      <c r="H186" s="23"/>
      <c r="I186" s="24"/>
    </row>
    <row r="187" spans="1:9" s="27" customFormat="1" ht="15.75">
      <c r="A187" s="29" t="s">
        <v>53</v>
      </c>
      <c r="B187" s="23" t="s">
        <v>54</v>
      </c>
      <c r="C187" s="24">
        <v>1193</v>
      </c>
      <c r="D187" s="29" t="s">
        <v>53</v>
      </c>
      <c r="E187" s="23" t="s">
        <v>54</v>
      </c>
      <c r="F187" s="24">
        <v>589</v>
      </c>
      <c r="G187" s="29" t="s">
        <v>53</v>
      </c>
      <c r="H187" s="23" t="s">
        <v>54</v>
      </c>
      <c r="I187" s="24">
        <v>604</v>
      </c>
    </row>
    <row r="188" spans="1:9" ht="15.75">
      <c r="A188" s="30" t="s">
        <v>55</v>
      </c>
      <c r="B188" s="31"/>
      <c r="C188" s="32"/>
      <c r="D188" s="30" t="s">
        <v>55</v>
      </c>
      <c r="E188" s="31"/>
      <c r="F188" s="32"/>
      <c r="G188" s="30" t="s">
        <v>55</v>
      </c>
      <c r="H188" s="31"/>
      <c r="I188" s="32"/>
    </row>
    <row r="189" spans="1:9" ht="15.75">
      <c r="A189" s="33" t="s">
        <v>53</v>
      </c>
      <c r="B189" s="31" t="s">
        <v>54</v>
      </c>
      <c r="C189" s="32">
        <v>671</v>
      </c>
      <c r="D189" s="33" t="s">
        <v>53</v>
      </c>
      <c r="E189" s="31" t="s">
        <v>54</v>
      </c>
      <c r="F189" s="32">
        <v>332</v>
      </c>
      <c r="G189" s="33" t="s">
        <v>53</v>
      </c>
      <c r="H189" s="31" t="s">
        <v>54</v>
      </c>
      <c r="I189" s="32">
        <v>339</v>
      </c>
    </row>
    <row r="190" spans="1:9" ht="15.75">
      <c r="A190" s="30" t="s">
        <v>56</v>
      </c>
      <c r="B190" s="31"/>
      <c r="C190" s="32"/>
      <c r="D190" s="30" t="s">
        <v>56</v>
      </c>
      <c r="E190" s="31"/>
      <c r="F190" s="32"/>
      <c r="G190" s="30" t="s">
        <v>56</v>
      </c>
      <c r="H190" s="31"/>
      <c r="I190" s="32"/>
    </row>
    <row r="191" spans="1:9" ht="15.75">
      <c r="A191" s="33" t="s">
        <v>53</v>
      </c>
      <c r="B191" s="31" t="s">
        <v>54</v>
      </c>
      <c r="C191" s="32">
        <v>522</v>
      </c>
      <c r="D191" s="33" t="s">
        <v>53</v>
      </c>
      <c r="E191" s="31" t="s">
        <v>54</v>
      </c>
      <c r="F191" s="32">
        <v>257</v>
      </c>
      <c r="G191" s="33" t="s">
        <v>53</v>
      </c>
      <c r="H191" s="31" t="s">
        <v>54</v>
      </c>
      <c r="I191" s="32">
        <v>265</v>
      </c>
    </row>
    <row r="192" spans="1:9" s="27" customFormat="1" ht="15.75">
      <c r="A192" s="26" t="s">
        <v>78</v>
      </c>
      <c r="B192" s="23"/>
      <c r="C192" s="24"/>
      <c r="D192" s="26" t="s">
        <v>78</v>
      </c>
      <c r="E192" s="23"/>
      <c r="F192" s="24"/>
      <c r="G192" s="26" t="s">
        <v>78</v>
      </c>
      <c r="H192" s="23"/>
      <c r="I192" s="24"/>
    </row>
    <row r="193" spans="1:9" s="27" customFormat="1" ht="15.75">
      <c r="A193" s="28" t="s">
        <v>52</v>
      </c>
      <c r="B193" s="23"/>
      <c r="C193" s="24"/>
      <c r="D193" s="28" t="s">
        <v>52</v>
      </c>
      <c r="E193" s="23"/>
      <c r="F193" s="24"/>
      <c r="G193" s="28" t="s">
        <v>52</v>
      </c>
      <c r="H193" s="23"/>
      <c r="I193" s="24"/>
    </row>
    <row r="194" spans="1:9" s="27" customFormat="1" ht="15.75">
      <c r="A194" s="29" t="s">
        <v>53</v>
      </c>
      <c r="B194" s="23" t="s">
        <v>54</v>
      </c>
      <c r="C194" s="24">
        <v>1120</v>
      </c>
      <c r="D194" s="29" t="s">
        <v>53</v>
      </c>
      <c r="E194" s="23" t="s">
        <v>54</v>
      </c>
      <c r="F194" s="24">
        <v>502</v>
      </c>
      <c r="G194" s="29" t="s">
        <v>53</v>
      </c>
      <c r="H194" s="23" t="s">
        <v>54</v>
      </c>
      <c r="I194" s="24">
        <v>618</v>
      </c>
    </row>
    <row r="195" spans="1:9" ht="15.75">
      <c r="A195" s="30" t="s">
        <v>55</v>
      </c>
      <c r="B195" s="31"/>
      <c r="C195" s="32"/>
      <c r="D195" s="30" t="s">
        <v>55</v>
      </c>
      <c r="E195" s="31"/>
      <c r="F195" s="32"/>
      <c r="G195" s="30" t="s">
        <v>55</v>
      </c>
      <c r="H195" s="31"/>
      <c r="I195" s="32"/>
    </row>
    <row r="196" spans="1:9" ht="15.75">
      <c r="A196" s="33" t="s">
        <v>53</v>
      </c>
      <c r="B196" s="31" t="s">
        <v>54</v>
      </c>
      <c r="C196" s="32">
        <v>796</v>
      </c>
      <c r="D196" s="33" t="s">
        <v>53</v>
      </c>
      <c r="E196" s="31" t="s">
        <v>54</v>
      </c>
      <c r="F196" s="32">
        <v>351</v>
      </c>
      <c r="G196" s="33" t="s">
        <v>53</v>
      </c>
      <c r="H196" s="31" t="s">
        <v>54</v>
      </c>
      <c r="I196" s="32">
        <v>445</v>
      </c>
    </row>
    <row r="197" spans="1:9" ht="15.75">
      <c r="A197" s="30" t="s">
        <v>56</v>
      </c>
      <c r="B197" s="31"/>
      <c r="C197" s="32"/>
      <c r="D197" s="30" t="s">
        <v>56</v>
      </c>
      <c r="E197" s="31"/>
      <c r="F197" s="32"/>
      <c r="G197" s="30" t="s">
        <v>56</v>
      </c>
      <c r="H197" s="31"/>
      <c r="I197" s="32"/>
    </row>
    <row r="198" spans="1:9" ht="15.75">
      <c r="A198" s="33" t="s">
        <v>53</v>
      </c>
      <c r="B198" s="31" t="s">
        <v>54</v>
      </c>
      <c r="C198" s="32">
        <v>324</v>
      </c>
      <c r="D198" s="33" t="s">
        <v>53</v>
      </c>
      <c r="E198" s="31" t="s">
        <v>54</v>
      </c>
      <c r="F198" s="32">
        <v>151</v>
      </c>
      <c r="G198" s="33" t="s">
        <v>53</v>
      </c>
      <c r="H198" s="31" t="s">
        <v>54</v>
      </c>
      <c r="I198" s="32">
        <v>173</v>
      </c>
    </row>
    <row r="199" spans="1:9" ht="31.5">
      <c r="A199" s="26" t="s">
        <v>79</v>
      </c>
      <c r="B199" s="23"/>
      <c r="C199" s="24"/>
      <c r="D199" s="26" t="s">
        <v>79</v>
      </c>
      <c r="E199" s="23"/>
      <c r="F199" s="24"/>
      <c r="G199" s="26" t="s">
        <v>79</v>
      </c>
      <c r="H199" s="23"/>
      <c r="I199" s="24"/>
    </row>
    <row r="200" spans="1:9" ht="15.75">
      <c r="A200" s="28" t="s">
        <v>52</v>
      </c>
      <c r="B200" s="23"/>
      <c r="C200" s="24"/>
      <c r="D200" s="28" t="s">
        <v>52</v>
      </c>
      <c r="E200" s="23"/>
      <c r="F200" s="24"/>
      <c r="G200" s="28" t="s">
        <v>52</v>
      </c>
      <c r="H200" s="23"/>
      <c r="I200" s="24"/>
    </row>
    <row r="201" spans="1:9" ht="15.75">
      <c r="A201" s="29" t="s">
        <v>53</v>
      </c>
      <c r="B201" s="23" t="s">
        <v>54</v>
      </c>
      <c r="C201" s="24">
        <v>6938</v>
      </c>
      <c r="D201" s="29" t="s">
        <v>53</v>
      </c>
      <c r="E201" s="23" t="s">
        <v>54</v>
      </c>
      <c r="F201" s="24">
        <v>3622</v>
      </c>
      <c r="G201" s="29" t="s">
        <v>53</v>
      </c>
      <c r="H201" s="23" t="s">
        <v>54</v>
      </c>
      <c r="I201" s="24">
        <v>3316</v>
      </c>
    </row>
    <row r="202" spans="1:9" ht="15.75">
      <c r="A202" s="30" t="s">
        <v>55</v>
      </c>
      <c r="B202" s="31"/>
      <c r="C202" s="32"/>
      <c r="D202" s="30" t="s">
        <v>55</v>
      </c>
      <c r="E202" s="31"/>
      <c r="F202" s="32"/>
      <c r="G202" s="30" t="s">
        <v>55</v>
      </c>
      <c r="H202" s="31"/>
      <c r="I202" s="32"/>
    </row>
    <row r="203" spans="1:9" ht="15.75">
      <c r="A203" s="33" t="s">
        <v>53</v>
      </c>
      <c r="B203" s="31" t="s">
        <v>54</v>
      </c>
      <c r="C203" s="32">
        <v>3466</v>
      </c>
      <c r="D203" s="33" t="s">
        <v>53</v>
      </c>
      <c r="E203" s="31" t="s">
        <v>54</v>
      </c>
      <c r="F203" s="32">
        <v>1827</v>
      </c>
      <c r="G203" s="33" t="s">
        <v>53</v>
      </c>
      <c r="H203" s="31" t="s">
        <v>54</v>
      </c>
      <c r="I203" s="32">
        <v>1639</v>
      </c>
    </row>
    <row r="204" spans="1:9" ht="15.75">
      <c r="A204" s="30" t="s">
        <v>56</v>
      </c>
      <c r="B204" s="31"/>
      <c r="C204" s="32"/>
      <c r="D204" s="30" t="s">
        <v>56</v>
      </c>
      <c r="E204" s="31"/>
      <c r="F204" s="32"/>
      <c r="G204" s="30" t="s">
        <v>56</v>
      </c>
      <c r="H204" s="31"/>
      <c r="I204" s="32"/>
    </row>
    <row r="205" spans="1:9" ht="15.75">
      <c r="A205" s="33" t="s">
        <v>53</v>
      </c>
      <c r="B205" s="31" t="s">
        <v>54</v>
      </c>
      <c r="C205" s="32">
        <v>3472</v>
      </c>
      <c r="D205" s="33" t="s">
        <v>53</v>
      </c>
      <c r="E205" s="31" t="s">
        <v>54</v>
      </c>
      <c r="F205" s="32">
        <v>1795</v>
      </c>
      <c r="G205" s="33" t="s">
        <v>53</v>
      </c>
      <c r="H205" s="31" t="s">
        <v>54</v>
      </c>
      <c r="I205" s="32">
        <v>1677</v>
      </c>
    </row>
    <row r="206" spans="1:9" ht="15.75">
      <c r="A206" s="26" t="s">
        <v>80</v>
      </c>
      <c r="B206" s="23"/>
      <c r="C206" s="24"/>
      <c r="D206" s="26" t="s">
        <v>80</v>
      </c>
      <c r="E206" s="23"/>
      <c r="F206" s="24"/>
      <c r="G206" s="26" t="s">
        <v>80</v>
      </c>
      <c r="H206" s="23"/>
      <c r="I206" s="24"/>
    </row>
    <row r="207" spans="1:9" ht="15.75">
      <c r="A207" s="28" t="s">
        <v>52</v>
      </c>
      <c r="B207" s="23"/>
      <c r="C207" s="24"/>
      <c r="D207" s="28" t="s">
        <v>52</v>
      </c>
      <c r="E207" s="23"/>
      <c r="F207" s="24"/>
      <c r="G207" s="28" t="s">
        <v>52</v>
      </c>
      <c r="H207" s="23"/>
      <c r="I207" s="24"/>
    </row>
    <row r="208" spans="1:9" ht="15.75">
      <c r="A208" s="29" t="s">
        <v>53</v>
      </c>
      <c r="B208" s="23" t="s">
        <v>54</v>
      </c>
      <c r="C208" s="24">
        <v>16513</v>
      </c>
      <c r="D208" s="29" t="s">
        <v>53</v>
      </c>
      <c r="E208" s="23" t="s">
        <v>54</v>
      </c>
      <c r="F208" s="24">
        <v>8646</v>
      </c>
      <c r="G208" s="29" t="s">
        <v>53</v>
      </c>
      <c r="H208" s="23" t="s">
        <v>54</v>
      </c>
      <c r="I208" s="24">
        <v>7867</v>
      </c>
    </row>
    <row r="209" spans="1:9" ht="15.75">
      <c r="A209" s="30" t="s">
        <v>55</v>
      </c>
      <c r="B209" s="31"/>
      <c r="C209" s="32"/>
      <c r="D209" s="30" t="s">
        <v>55</v>
      </c>
      <c r="E209" s="31"/>
      <c r="F209" s="32"/>
      <c r="G209" s="30" t="s">
        <v>55</v>
      </c>
      <c r="H209" s="31"/>
      <c r="I209" s="32"/>
    </row>
    <row r="210" spans="1:9" ht="15.75">
      <c r="A210" s="33" t="s">
        <v>53</v>
      </c>
      <c r="B210" s="31" t="s">
        <v>54</v>
      </c>
      <c r="C210" s="32">
        <v>7633</v>
      </c>
      <c r="D210" s="33" t="s">
        <v>53</v>
      </c>
      <c r="E210" s="31" t="s">
        <v>54</v>
      </c>
      <c r="F210" s="32">
        <v>4152</v>
      </c>
      <c r="G210" s="33" t="s">
        <v>53</v>
      </c>
      <c r="H210" s="31" t="s">
        <v>54</v>
      </c>
      <c r="I210" s="32">
        <v>3481</v>
      </c>
    </row>
    <row r="211" spans="1:9" ht="15.75">
      <c r="A211" s="30" t="s">
        <v>56</v>
      </c>
      <c r="B211" s="31"/>
      <c r="C211" s="32"/>
      <c r="D211" s="30" t="s">
        <v>56</v>
      </c>
      <c r="E211" s="31"/>
      <c r="F211" s="32"/>
      <c r="G211" s="30" t="s">
        <v>56</v>
      </c>
      <c r="H211" s="31"/>
      <c r="I211" s="32"/>
    </row>
    <row r="212" spans="1:9" ht="15.75">
      <c r="A212" s="33" t="s">
        <v>53</v>
      </c>
      <c r="B212" s="31" t="s">
        <v>54</v>
      </c>
      <c r="C212" s="32">
        <v>8880</v>
      </c>
      <c r="D212" s="33" t="s">
        <v>53</v>
      </c>
      <c r="E212" s="31" t="s">
        <v>54</v>
      </c>
      <c r="F212" s="32">
        <v>4494</v>
      </c>
      <c r="G212" s="33" t="s">
        <v>53</v>
      </c>
      <c r="H212" s="31" t="s">
        <v>54</v>
      </c>
      <c r="I212" s="32">
        <v>4386</v>
      </c>
    </row>
    <row r="213" spans="1:9" ht="31.5">
      <c r="A213" s="44" t="s">
        <v>81</v>
      </c>
      <c r="B213" s="31"/>
      <c r="C213" s="32"/>
      <c r="D213" s="44" t="s">
        <v>81</v>
      </c>
      <c r="E213" s="31"/>
      <c r="F213" s="32"/>
      <c r="G213" s="44" t="s">
        <v>81</v>
      </c>
      <c r="H213" s="31"/>
      <c r="I213" s="32"/>
    </row>
    <row r="214" spans="1:9" ht="15.75">
      <c r="A214" s="30" t="s">
        <v>52</v>
      </c>
      <c r="B214" s="31"/>
      <c r="C214" s="32"/>
      <c r="D214" s="30" t="s">
        <v>52</v>
      </c>
      <c r="E214" s="31"/>
      <c r="F214" s="32"/>
      <c r="G214" s="30" t="s">
        <v>52</v>
      </c>
      <c r="H214" s="31"/>
      <c r="I214" s="32"/>
    </row>
    <row r="215" spans="1:9" ht="15.75">
      <c r="A215" s="33" t="s">
        <v>53</v>
      </c>
      <c r="B215" s="31" t="s">
        <v>54</v>
      </c>
      <c r="C215" s="32">
        <v>5573</v>
      </c>
      <c r="D215" s="33" t="s">
        <v>53</v>
      </c>
      <c r="E215" s="31" t="s">
        <v>54</v>
      </c>
      <c r="F215" s="32">
        <v>2697</v>
      </c>
      <c r="G215" s="33" t="s">
        <v>53</v>
      </c>
      <c r="H215" s="31" t="s">
        <v>54</v>
      </c>
      <c r="I215" s="32">
        <v>2876</v>
      </c>
    </row>
    <row r="216" spans="1:9" ht="15.75">
      <c r="A216" s="30" t="s">
        <v>55</v>
      </c>
      <c r="B216" s="31"/>
      <c r="C216" s="32"/>
      <c r="D216" s="30" t="s">
        <v>55</v>
      </c>
      <c r="E216" s="31"/>
      <c r="F216" s="32"/>
      <c r="G216" s="30" t="s">
        <v>55</v>
      </c>
      <c r="H216" s="31"/>
      <c r="I216" s="32"/>
    </row>
    <row r="217" spans="1:9" ht="15.75">
      <c r="A217" s="33" t="s">
        <v>53</v>
      </c>
      <c r="B217" s="31" t="s">
        <v>54</v>
      </c>
      <c r="C217" s="32">
        <v>3896</v>
      </c>
      <c r="D217" s="33" t="s">
        <v>53</v>
      </c>
      <c r="E217" s="31" t="s">
        <v>54</v>
      </c>
      <c r="F217" s="32">
        <v>1914</v>
      </c>
      <c r="G217" s="33" t="s">
        <v>53</v>
      </c>
      <c r="H217" s="31" t="s">
        <v>54</v>
      </c>
      <c r="I217" s="32">
        <v>1982</v>
      </c>
    </row>
    <row r="218" spans="1:9" ht="15.75">
      <c r="A218" s="30" t="s">
        <v>56</v>
      </c>
      <c r="B218" s="31"/>
      <c r="C218" s="32"/>
      <c r="D218" s="30" t="s">
        <v>56</v>
      </c>
      <c r="E218" s="31"/>
      <c r="F218" s="32"/>
      <c r="G218" s="30" t="s">
        <v>56</v>
      </c>
      <c r="H218" s="31"/>
      <c r="I218" s="32"/>
    </row>
    <row r="219" spans="1:9" ht="16.5">
      <c r="A219" s="45" t="s">
        <v>53</v>
      </c>
      <c r="B219" s="46" t="s">
        <v>54</v>
      </c>
      <c r="C219" s="47">
        <v>1677</v>
      </c>
      <c r="D219" s="45" t="s">
        <v>53</v>
      </c>
      <c r="E219" s="46" t="s">
        <v>54</v>
      </c>
      <c r="F219" s="47">
        <v>783</v>
      </c>
      <c r="G219" s="45" t="s">
        <v>53</v>
      </c>
      <c r="H219" s="46" t="s">
        <v>54</v>
      </c>
      <c r="I219" s="47">
        <v>894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sharanvr</dc:creator>
  <cp:keywords/>
  <dc:description/>
  <cp:lastModifiedBy/>
  <cp:lastPrinted>2017-12-13T04:41:43Z</cp:lastPrinted>
  <dcterms:created xsi:type="dcterms:W3CDTF">2011-06-20T04:16:37Z</dcterms:created>
  <dcterms:modified xsi:type="dcterms:W3CDTF">2020-11-16T09:30:48Z</dcterms:modified>
  <cp:category/>
  <cp:version/>
  <cp:contentType/>
  <cp:contentStatus/>
  <cp:revision>2</cp:revision>
</cp:coreProperties>
</file>