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08" activeTab="1"/>
  </bookViews>
  <sheets>
    <sheet name="доходы" sheetId="1" r:id="rId1"/>
    <sheet name="расходы" sheetId="2" r:id="rId2"/>
  </sheets>
  <definedNames>
    <definedName name="_xlfn.ANCHORARRAY" hidden="1">#NAME?</definedName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<sst xmlns="http://schemas.openxmlformats.org/spreadsheetml/2006/main" count="755" uniqueCount="293">
  <si>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</si>
  <si>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</si>
  <si>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</si>
  <si>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</si>
  <si>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</si>
  <si>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</si>
  <si>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</si>
  <si>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</si>
  <si>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</si>
  <si>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</si>
  <si>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</si>
  <si>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</si>
  <si>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</si>
  <si>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</si>
  <si>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</si>
  <si>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</si>
  <si>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</si>
  <si>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</si>
  <si>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</si>
  <si>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</si>
  <si>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</si>
  <si>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</si>
  <si>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</si>
  <si>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</si>
  <si>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</si>
  <si>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</si>
  <si>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</si>
  <si>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</si>
  <si>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</si>
  <si>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</si>
  <si>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</si>
  <si>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</si>
  <si>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</si>
  <si>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</si>
  <si>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</si>
  <si>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</si>
  <si>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</si>
  <si>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</si>
  <si>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</si>
  <si>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</si>
  <si>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</si>
  <si>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</si>
  <si>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КБК</t>
  </si>
  <si>
    <t>контроль</t>
  </si>
  <si>
    <t>00011500000000000000</t>
  </si>
  <si>
    <t>Административные платежи и сборы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</si>
  <si>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</si>
  <si>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</si>
  <si>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</si>
  <si>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</si>
  <si>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</si>
  <si>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</si>
  <si>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00021800000000000000</t>
  </si>
  <si>
    <t>00020700000000000000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</si>
  <si>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</si>
  <si>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</si>
  <si>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00010102000010000110</t>
  </si>
  <si>
    <t>Налог на доходы физических лиц</t>
  </si>
  <si>
    <t>00020300000000000000</t>
  </si>
  <si>
    <t xml:space="preserve">Безвозмездные поступления от государственных (муниципальных) организаций </t>
  </si>
  <si>
    <t>00020400000000000000</t>
  </si>
  <si>
    <t xml:space="preserve">Безвозмездные поступления от негосударственных организаций </t>
  </si>
  <si>
    <t>Первонач. план на 2024 год</t>
  </si>
  <si>
    <t xml:space="preserve">Уточн. план на 2024 год </t>
  </si>
  <si>
    <t xml:space="preserve">% исп-ия к уточн. плану на 2024 год </t>
  </si>
  <si>
    <t xml:space="preserve">% исп-ия к первонач. плану на 2024 год </t>
  </si>
  <si>
    <t xml:space="preserve">% исп-ия к плану на 1 квартал 2024 года </t>
  </si>
  <si>
    <t>План                 на 1 квартал 2024 года</t>
  </si>
  <si>
    <t>План                 на 2 квартал 2024 года</t>
  </si>
  <si>
    <t>План                 на 3 квартал 2024 года</t>
  </si>
  <si>
    <t>План                 на 4 квартал 2024 года</t>
  </si>
  <si>
    <t>Отчет об исполнении консолидированного бюджета Октябрьского района по состоянию на 01.04.2024</t>
  </si>
  <si>
    <t>Исполнение на 01.04.2024</t>
  </si>
  <si>
    <t>00020800000000000000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</si>
  <si>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</si>
  <si>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Отчет  об  исполнении  консолидированного  бюджета  района  по  расходам на 1 апреля 2024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</si>
  <si>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</si>
  <si>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</si>
  <si>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</si>
  <si>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</si>
  <si>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</si>
  <si>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</si>
  <si>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01.04.2024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</si>
  <si>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</si>
  <si>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</rPr>
      <t xml:space="preserve"> итого</t>
    </r>
    <r>
      <rPr>
        <b/>
        <i/>
        <sz val="11"/>
        <rFont val="Times New Roman"/>
        <family val="1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</si>
  <si>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</si>
  <si>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</rPr>
      <t xml:space="preserve"> итого</t>
    </r>
    <r>
      <rPr>
        <i/>
        <sz val="11"/>
        <rFont val="Times New Roman"/>
        <family val="1"/>
      </rPr>
      <t xml:space="preserve"> </t>
    </r>
  </si>
  <si>
    <t>исполнения на 01.04.2024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</si>
  <si>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</si>
  <si>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</si>
  <si>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</si>
  <si>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</si>
  <si>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</si>
  <si>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</si>
  <si>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</si>
  <si>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</si>
  <si>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</si>
  <si>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</si>
  <si>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</si>
  <si>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</si>
  <si>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</si>
  <si>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</si>
  <si>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</si>
  <si>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</si>
  <si>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</si>
  <si>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</si>
  <si>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</si>
  <si>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</si>
  <si>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</si>
  <si>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</si>
  <si>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</si>
  <si>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</si>
  <si>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</si>
  <si>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</si>
  <si>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</si>
  <si>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</si>
  <si>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</si>
  <si>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</si>
  <si>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</si>
  <si>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</si>
  <si>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</si>
  <si>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</si>
  <si>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</si>
  <si>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</si>
  <si>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</si>
  <si>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</si>
  <si>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</si>
  <si>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</si>
  <si>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(1120161400)</t>
  </si>
  <si>
    <t>Автомобильный транспорт (1140199990 - район, 4030099990, 4110089020, ****99990 - поселения)</t>
  </si>
  <si>
    <t>Водный транспорт (1130161400)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</si>
  <si>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</si>
  <si>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</si>
  <si>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</si>
  <si>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</si>
  <si>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</rPr>
      <t>2560189111</t>
    </r>
    <r>
      <rPr>
        <sz val="11"/>
        <color indexed="8"/>
        <rFont val="Times New Roman"/>
        <family val="1"/>
      </rPr>
      <t xml:space="preserve">,2560199990, </t>
    </r>
    <r>
      <rPr>
        <sz val="11"/>
        <rFont val="Times New Roman"/>
        <family val="1"/>
      </rPr>
      <t>2560189112</t>
    </r>
    <r>
      <rPr>
        <sz val="11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>2570199990</t>
    </r>
    <r>
      <rPr>
        <sz val="11"/>
        <color indexed="8"/>
        <rFont val="Times New Roman"/>
        <family val="1"/>
      </rPr>
      <t>)</t>
    </r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</si>
  <si>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</si>
  <si>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</si>
  <si>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r>
      <t>Основное мероприятие "Реализация мероприятий в рамках дорожной деятельности" (</t>
    </r>
    <r>
      <rPr>
        <sz val="11"/>
        <rFont val="Times New Roman"/>
        <family val="1"/>
      </rPr>
      <t>1110189111, 1110189112</t>
    </r>
    <r>
      <rPr>
        <sz val="11"/>
        <color indexed="8"/>
        <rFont val="Times New Roman"/>
        <family val="1"/>
      </rPr>
      <t>, 1110189113, 1500289152)(0110189111, 0110189112, 1110199990 , 4030089112 поселения)</t>
    </r>
  </si>
  <si>
    <t xml:space="preserve"> (0100199990, 0100189111, 0100489112, 0100189113, ,0100189152, 4030089111,0100190105, 0100189112)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</si>
  <si>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</si>
  <si>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</si>
  <si>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</si>
  <si>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</si>
  <si>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</si>
  <si>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</si>
  <si>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</si>
  <si>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</si>
  <si>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</si>
  <si>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(1800289182, 1800299990)(4030089182, 1800299990,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</si>
  <si>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</si>
  <si>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( 0810199990,0820199990,  ****82380, ****S2380, 0810161200, 0820161200, 082I4S2330, 082I482330)</t>
  </si>
  <si>
    <t>Расходы на развитие деятельности по заготовке и переработке дикоросов (0500284190 )</t>
  </si>
  <si>
    <t>Расходы на финансовую поддержку впервые зарегистрированным и действующим менее одного года субъектам малого и среднего предпринимательства в органах местного самоуправления ( 082I4S2320, 082I482320)</t>
  </si>
  <si>
    <t>Осуществление полномочий по государственному управлению охраной труда (1910184120, 1910199990) тс. 01.30.39</t>
  </si>
  <si>
    <t>Субсидии по развитию малого и среднего предпринимательства (0810161200, 0820161200, 082I4S2330, 082I482330)</t>
  </si>
  <si>
    <t xml:space="preserve">Подпрограмма "Градостроительное обеспечение и комплексное развитие территории Октябрьского района" (13100S2911, 1310082911, 13100S2910, 1310082910)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</si>
  <si>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</si>
  <si>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</si>
  <si>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</si>
  <si>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</si>
  <si>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</si>
  <si>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</si>
  <si>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</si>
  <si>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</si>
  <si>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</si>
  <si>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</si>
  <si>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</si>
  <si>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09101S2762, 09101S2901, 0910182901, 0910199990)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</si>
  <si>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(091F367484, 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</si>
  <si>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</si>
  <si>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</si>
  <si>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"Признание объектов недвижимости аварийными и проведение мероприятий по их сносу" 1030289107,01030289108, 1030299108</t>
  </si>
  <si>
    <t>Основное мероприятие "Управление и аспоряжение муниципальным имуществом муниципального образования Октябрьский район" (1800199990)</t>
  </si>
  <si>
    <t>Капитальный ремонт жилого фонда 1030189102, 1030142120, 1030199990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</si>
  <si>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</si>
  <si>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****61110,****61120,***61130, 1020189103, 1020184340,1020182830, 10201S2830, ****85150 ) 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</si>
  <si>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</si>
  <si>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</si>
  <si>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</si>
  <si>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</si>
  <si>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Реализация мероприятий по  разработке, обследованию объектов водоснабжения(1010189109)(Талинка)</t>
  </si>
  <si>
    <t>Основное  мероприятие " Реализация мероприятий обеспечения  качественными  коммунальными  услугами"  1010189104</t>
  </si>
  <si>
    <t>Расходы на реализацию полномочий в сфере ЖКХ (1010182591, 10101S2591, 1010199990,1010189105)(4060082591, 40600S2591 , 0210182591, 02101S2591, поселения)</t>
  </si>
  <si>
    <t>модернизация систем коммунальной инфраструктуры за счет средств бюджета Ханты-Мансийского автономного округа,Югры (*****9605, 1010109505)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</si>
  <si>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</si>
  <si>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</si>
  <si>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>Иные межбюджетные трансферты на аварийно-технический запас(1010189101,) (0210189101, 4060089101 поселения)</t>
  </si>
  <si>
    <t xml:space="preserve">Расходы на реализацию мероприятий по строительству и реконструкции (модернизации) объектов питьевого водоснабжения 101F5S2140, 101F582140
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</si>
  <si>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</si>
  <si>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ЖКХ"(0210199990 , 4060099990 поселения)</t>
  </si>
  <si>
    <t>Капитальные вложения в объекты государственной (муниципально) собственности (1010242110,)</t>
  </si>
  <si>
    <t>Реализация мероприятий по строительству и реконструкции (модернизации) объектов питьевого водоснабжения (101F5S2430, 101F5А2430, 101F5A2430)(  поселения)</t>
  </si>
  <si>
    <t>Муниципальная  программа "Управление  муниципальной  собственностью в муниципальном образовании Октябрьский район" Реализация  мероприятий (1800199990)</t>
  </si>
  <si>
    <t>Содержание резервов материальных ресурсов для предупреждения, ликвидации чрезвычайных ситуаций. (1010120030)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</si>
  <si>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</si>
  <si>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</si>
  <si>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</si>
  <si>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Основное мероприятие "Капитальный ремонт и ремонт автомобильных дорог общего пользования местного значения" (4060089130,1320189131)</t>
  </si>
  <si>
    <t>Расходы на реализацию наказов избирателей депутатам Думы Ханты-Мансийского автономного округа - Югры  (4120085160)</t>
  </si>
  <si>
    <t>Расходы на конкурсный отбор инициативных проектов (0200182751, 0200182753, 0200182754), ****2751, ***2753, ****2754</t>
  </si>
  <si>
    <t xml:space="preserve">Иные межбюджетные трансферты на благоустройство территорий муниципальных образований 1050189106, 1320189130
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</si>
  <si>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</si>
  <si>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05001S2751, 02000S2753, 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</si>
  <si>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</si>
  <si>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</si>
  <si>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на признание объектов аварийными (4060089108, 0250189108, 0100189108)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</si>
  <si>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</si>
  <si>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</si>
  <si>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</si>
  <si>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организацию мероприятий при осуществлении деятельности по обращению с животными без владельцев 4060089051</t>
  </si>
  <si>
    <t>Расходы на снос объектов, признанных аварийными( хх.ххх.89108)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</si>
  <si>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</si>
  <si>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</si>
  <si>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</si>
  <si>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</si>
  <si>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</si>
  <si>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</si>
  <si>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</si>
  <si>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</si>
  <si>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</si>
  <si>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</si>
  <si>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</si>
  <si>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</si>
  <si>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</si>
  <si>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</si>
  <si>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Расходы на соц.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гос. аккредитацию  основным общеобразовательным программам (140284030)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</si>
  <si>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</si>
  <si>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Региональный проект "Современная школа" Расходы на строительство и  реконструкцию общеобразовательных организаций (014E182680, 014Е1S2680)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</si>
  <si>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</si>
  <si>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</si>
  <si>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</si>
  <si>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</si>
  <si>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</si>
  <si>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</si>
  <si>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</si>
  <si>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</si>
  <si>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</si>
  <si>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</si>
  <si>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</si>
  <si>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</si>
  <si>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</si>
  <si>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</si>
  <si>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</si>
  <si>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</si>
  <si>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</si>
  <si>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</si>
  <si>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</si>
  <si>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</si>
  <si>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</si>
  <si>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</si>
  <si>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Основное  мероприятие "Расходы на организацию осуществления мероприятий по проведению дезинсекции и дератизации в Ханты-Мансийском автономном округе - Югре"1800684280)</t>
  </si>
  <si>
    <t>Расходы на обработку контейнерных площадок и контейнеров (4060089130)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</si>
  <si>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</si>
  <si>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</si>
  <si>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</si>
  <si>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</si>
  <si>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Муниципальная  программа" Развитие агропромышленного  комплекса в муниципальном  образовании  Октябрьский  район" (05004L5760, 0920251350)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</si>
  <si>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(09205L1780)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</si>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</sst>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_-* #,##0.0_р_._-;\-* #,##0.0_р_._-;_-* &quot;-&quot;?_р_._-;_-@_-"/>
    <numFmt numFmtId="182" formatCode="#,##0.00_ ;\-#,##0.00\ "/>
  </numFmts>
  <fonts count="74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8"/>
      <color indexed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Arial Cyr"/>
      <family val="0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8" fontId="5" fillId="0" borderId="13" xfId="0" applyNumberFormat="1" applyFont="1" applyFill="1" applyBorder="1" applyAlignment="1">
      <alignment horizontal="right" vertical="top"/>
    </xf>
    <xf numFmtId="178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8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8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78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179" fontId="5" fillId="0" borderId="13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horizontal="right" vertical="top" wrapText="1"/>
    </xf>
    <xf numFmtId="178" fontId="0" fillId="0" borderId="0" xfId="0" applyNumberFormat="1" applyFill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78" fontId="4" fillId="0" borderId="15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vertical="top" wrapText="1"/>
    </xf>
    <xf numFmtId="178" fontId="2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right" vertical="top"/>
    </xf>
    <xf numFmtId="49" fontId="1" fillId="0" borderId="13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/>
    </xf>
    <xf numFmtId="178" fontId="5" fillId="0" borderId="1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horizontal="right" vertical="top" wrapText="1"/>
    </xf>
    <xf numFmtId="178" fontId="4" fillId="0" borderId="13" xfId="0" applyNumberFormat="1" applyFont="1" applyBorder="1" applyAlignment="1">
      <alignment horizontal="right" vertical="top"/>
    </xf>
    <xf numFmtId="178" fontId="1" fillId="0" borderId="13" xfId="0" applyNumberFormat="1" applyFont="1" applyBorder="1" applyAlignment="1">
      <alignment horizontal="right" vertical="top" wrapText="1"/>
    </xf>
    <xf numFmtId="178" fontId="4" fillId="0" borderId="13" xfId="0" applyNumberFormat="1" applyFont="1" applyBorder="1" applyAlignment="1">
      <alignment vertical="top"/>
    </xf>
    <xf numFmtId="0" fontId="2" fillId="0" borderId="18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/>
    </xf>
    <xf numFmtId="0" fontId="2" fillId="0" borderId="17" xfId="0" applyFont="1" applyFill="1" applyBorder="1" applyAlignment="1">
      <alignment horizontal="justify" vertical="top" wrapText="1"/>
    </xf>
    <xf numFmtId="0" fontId="4" fillId="0" borderId="18" xfId="0" applyFont="1" applyFill="1" applyBorder="1" applyAlignment="1">
      <alignment horizontal="left" vertical="top"/>
    </xf>
    <xf numFmtId="178" fontId="5" fillId="0" borderId="17" xfId="0" applyNumberFormat="1" applyFont="1" applyFill="1" applyBorder="1" applyAlignment="1">
      <alignment vertical="top"/>
    </xf>
    <xf numFmtId="178" fontId="1" fillId="0" borderId="13" xfId="0" applyNumberFormat="1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178" fontId="5" fillId="0" borderId="0" xfId="0" applyNumberFormat="1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178" fontId="4" fillId="0" borderId="19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170" fontId="2" fillId="0" borderId="14" xfId="43" applyFont="1" applyFill="1" applyBorder="1" applyAlignment="1">
      <alignment horizontal="center" vertical="top" wrapText="1"/>
    </xf>
    <xf numFmtId="170" fontId="2" fillId="0" borderId="19" xfId="43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7" fillId="0" borderId="0" xfId="54" applyFont="1" applyAlignment="1">
      <alignment horizontal="center" vertical="center" wrapText="1"/>
      <protection/>
    </xf>
    <xf numFmtId="49" fontId="28" fillId="0" borderId="0" xfId="54" applyNumberFormat="1" applyFont="1" applyAlignment="1">
      <alignment horizontal="center" vertical="center" wrapText="1"/>
      <protection/>
    </xf>
    <xf numFmtId="0" fontId="28" fillId="0" borderId="0" xfId="54" applyFont="1" applyAlignment="1">
      <alignment horizontal="left" vertical="center" wrapText="1"/>
      <protection/>
    </xf>
    <xf numFmtId="181" fontId="69" fillId="33" borderId="0" xfId="54" applyNumberFormat="1" applyFont="1" applyFill="1" applyAlignment="1">
      <alignment horizontal="center" vertical="center" wrapText="1"/>
      <protection/>
    </xf>
    <xf numFmtId="181" fontId="30" fillId="33" borderId="0" xfId="54" applyNumberFormat="1" applyFont="1" applyFill="1" applyAlignment="1">
      <alignment horizontal="center" vertical="center" wrapText="1"/>
      <protection/>
    </xf>
    <xf numFmtId="181" fontId="30" fillId="0" borderId="0" xfId="54" applyNumberFormat="1" applyFont="1" applyAlignment="1">
      <alignment horizontal="center" vertical="center" wrapText="1"/>
      <protection/>
    </xf>
    <xf numFmtId="181" fontId="30" fillId="33" borderId="0" xfId="0" applyNumberFormat="1" applyFont="1" applyFill="1" applyAlignment="1">
      <alignment horizontal="center" vertical="center" wrapText="1"/>
    </xf>
    <xf numFmtId="181" fontId="30" fillId="0" borderId="0" xfId="0" applyNumberFormat="1" applyFont="1" applyAlignment="1">
      <alignment horizontal="center" vertical="center" wrapText="1"/>
    </xf>
    <xf numFmtId="181" fontId="31" fillId="0" borderId="0" xfId="0" applyNumberFormat="1" applyFont="1" applyAlignment="1">
      <alignment horizontal="center" vertical="center" wrapText="1"/>
    </xf>
    <xf numFmtId="181" fontId="31" fillId="33" borderId="0" xfId="0" applyNumberFormat="1" applyFont="1" applyFill="1" applyAlignment="1">
      <alignment horizontal="center" vertical="center" wrapText="1"/>
    </xf>
    <xf numFmtId="49" fontId="32" fillId="0" borderId="21" xfId="54" applyNumberFormat="1" applyFont="1" applyBorder="1" applyAlignment="1">
      <alignment horizontal="center" vertical="center" wrapText="1"/>
      <protection/>
    </xf>
    <xf numFmtId="0" fontId="32" fillId="0" borderId="22" xfId="54" applyFont="1" applyBorder="1" applyAlignment="1">
      <alignment horizontal="center" vertical="center" wrapText="1"/>
      <protection/>
    </xf>
    <xf numFmtId="181" fontId="33" fillId="0" borderId="22" xfId="54" applyNumberFormat="1" applyFont="1" applyBorder="1" applyAlignment="1">
      <alignment horizontal="center" vertical="center" wrapText="1"/>
      <protection/>
    </xf>
    <xf numFmtId="181" fontId="33" fillId="0" borderId="22" xfId="0" applyNumberFormat="1" applyFont="1" applyBorder="1" applyAlignment="1">
      <alignment horizontal="center" vertical="center" wrapText="1"/>
    </xf>
    <xf numFmtId="181" fontId="34" fillId="0" borderId="23" xfId="0" applyNumberFormat="1" applyFont="1" applyBorder="1" applyAlignment="1">
      <alignment horizontal="center" vertical="center" wrapText="1"/>
    </xf>
    <xf numFmtId="181" fontId="34" fillId="0" borderId="24" xfId="0" applyNumberFormat="1" applyFont="1" applyBorder="1" applyAlignment="1">
      <alignment horizontal="center" vertical="center" wrapText="1"/>
    </xf>
    <xf numFmtId="181" fontId="34" fillId="0" borderId="25" xfId="0" applyNumberFormat="1" applyFont="1" applyBorder="1" applyAlignment="1">
      <alignment horizontal="center" vertical="center" wrapText="1"/>
    </xf>
    <xf numFmtId="49" fontId="32" fillId="0" borderId="26" xfId="54" applyNumberFormat="1" applyFont="1" applyBorder="1" applyAlignment="1">
      <alignment horizontal="center" vertical="center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181" fontId="33" fillId="33" borderId="13" xfId="54" applyNumberFormat="1" applyFont="1" applyFill="1" applyBorder="1" applyAlignment="1">
      <alignment horizontal="center" vertical="center" wrapText="1"/>
      <protection/>
    </xf>
    <xf numFmtId="181" fontId="33" fillId="0" borderId="13" xfId="54" applyNumberFormat="1" applyFont="1" applyBorder="1" applyAlignment="1">
      <alignment horizontal="center" vertical="center" wrapText="1"/>
      <protection/>
    </xf>
    <xf numFmtId="181" fontId="35" fillId="5" borderId="13" xfId="0" applyNumberFormat="1" applyFont="1" applyFill="1" applyBorder="1" applyAlignment="1">
      <alignment horizontal="center" vertical="center" wrapText="1"/>
    </xf>
    <xf numFmtId="181" fontId="34" fillId="0" borderId="13" xfId="54" applyNumberFormat="1" applyFont="1" applyBorder="1" applyAlignment="1">
      <alignment horizontal="center" vertical="center" wrapText="1"/>
      <protection/>
    </xf>
    <xf numFmtId="181" fontId="34" fillId="33" borderId="13" xfId="54" applyNumberFormat="1" applyFont="1" applyFill="1" applyBorder="1" applyAlignment="1">
      <alignment horizontal="center" vertical="center" wrapText="1"/>
      <protection/>
    </xf>
    <xf numFmtId="181" fontId="34" fillId="0" borderId="27" xfId="54" applyNumberFormat="1" applyFont="1" applyBorder="1" applyAlignment="1">
      <alignment horizontal="center" vertical="center" wrapText="1"/>
      <protection/>
    </xf>
    <xf numFmtId="181" fontId="33" fillId="33" borderId="13" xfId="0" applyNumberFormat="1" applyFont="1" applyFill="1" applyBorder="1" applyAlignment="1">
      <alignment horizontal="center" vertical="center" wrapText="1"/>
    </xf>
    <xf numFmtId="181" fontId="39" fillId="0" borderId="13" xfId="0" applyNumberFormat="1" applyFont="1" applyBorder="1" applyAlignment="1">
      <alignment horizontal="center" vertical="center"/>
    </xf>
    <xf numFmtId="181" fontId="33" fillId="0" borderId="13" xfId="0" applyNumberFormat="1" applyFont="1" applyBorder="1" applyAlignment="1">
      <alignment horizontal="center" vertical="center" wrapText="1"/>
    </xf>
    <xf numFmtId="181" fontId="34" fillId="0" borderId="13" xfId="0" applyNumberFormat="1" applyFont="1" applyBorder="1" applyAlignment="1">
      <alignment horizontal="center" vertical="center" wrapText="1"/>
    </xf>
    <xf numFmtId="181" fontId="34" fillId="0" borderId="27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32" fillId="0" borderId="26" xfId="54" applyNumberFormat="1" applyFont="1" applyBorder="1" applyAlignment="1">
      <alignment horizontal="center" vertical="center" wrapText="1"/>
      <protection/>
    </xf>
    <xf numFmtId="0" fontId="40" fillId="0" borderId="13" xfId="54" applyFont="1" applyBorder="1" applyAlignment="1">
      <alignment horizontal="center" vertical="center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0" fontId="40" fillId="0" borderId="27" xfId="54" applyFont="1" applyBorder="1" applyAlignment="1">
      <alignment horizontal="center" vertical="center" wrapText="1"/>
      <protection/>
    </xf>
    <xf numFmtId="49" fontId="40" fillId="34" borderId="26" xfId="54" applyNumberFormat="1" applyFont="1" applyFill="1" applyBorder="1" applyAlignment="1" quotePrefix="1">
      <alignment horizontal="center" vertical="center" wrapText="1"/>
      <protection/>
    </xf>
    <xf numFmtId="0" fontId="40" fillId="34" borderId="13" xfId="54" applyFont="1" applyFill="1" applyBorder="1" applyAlignment="1">
      <alignment horizontal="left" vertical="center" wrapText="1"/>
      <protection/>
    </xf>
    <xf numFmtId="181" fontId="34" fillId="34" borderId="13" xfId="54" applyNumberFormat="1" applyFont="1" applyFill="1" applyBorder="1" applyAlignment="1">
      <alignment horizontal="center" vertical="center" wrapText="1"/>
      <protection/>
    </xf>
    <xf numFmtId="181" fontId="33" fillId="34" borderId="13" xfId="0" applyNumberFormat="1" applyFont="1" applyFill="1" applyBorder="1" applyAlignment="1">
      <alignment horizontal="center" vertical="center" wrapText="1"/>
    </xf>
    <xf numFmtId="181" fontId="34" fillId="34" borderId="27" xfId="0" applyNumberFormat="1" applyFont="1" applyFill="1" applyBorder="1" applyAlignment="1">
      <alignment horizontal="center" vertical="center" wrapText="1"/>
    </xf>
    <xf numFmtId="49" fontId="32" fillId="0" borderId="26" xfId="54" applyNumberFormat="1" applyFont="1" applyBorder="1" applyAlignment="1" quotePrefix="1">
      <alignment horizontal="center" vertical="center" wrapText="1"/>
      <protection/>
    </xf>
    <xf numFmtId="0" fontId="32" fillId="0" borderId="13" xfId="54" applyFont="1" applyBorder="1" applyAlignment="1">
      <alignment horizontal="left" vertical="center" wrapText="1"/>
      <protection/>
    </xf>
    <xf numFmtId="181" fontId="33" fillId="33" borderId="13" xfId="54" applyNumberFormat="1" applyFont="1" applyFill="1" applyBorder="1" applyAlignment="1">
      <alignment horizontal="center" vertical="center" wrapText="1"/>
      <protection/>
    </xf>
    <xf numFmtId="181" fontId="33" fillId="0" borderId="13" xfId="54" applyNumberFormat="1" applyFont="1" applyBorder="1" applyAlignment="1">
      <alignment horizontal="center" vertical="center" wrapText="1"/>
      <protection/>
    </xf>
    <xf numFmtId="181" fontId="33" fillId="33" borderId="13" xfId="0" applyNumberFormat="1" applyFont="1" applyFill="1" applyBorder="1" applyAlignment="1">
      <alignment horizontal="center" vertical="center" wrapText="1"/>
    </xf>
    <xf numFmtId="181" fontId="33" fillId="0" borderId="13" xfId="0" applyNumberFormat="1" applyFont="1" applyBorder="1" applyAlignment="1">
      <alignment horizontal="center" vertical="center" wrapText="1"/>
    </xf>
    <xf numFmtId="181" fontId="41" fillId="35" borderId="13" xfId="0" applyNumberFormat="1" applyFont="1" applyFill="1" applyBorder="1" applyAlignment="1">
      <alignment horizontal="center" vertical="center" wrapText="1"/>
    </xf>
    <xf numFmtId="181" fontId="41" fillId="5" borderId="13" xfId="0" applyNumberFormat="1" applyFont="1" applyFill="1" applyBorder="1" applyAlignment="1">
      <alignment horizontal="center" vertical="center" wrapText="1"/>
    </xf>
    <xf numFmtId="181" fontId="34" fillId="33" borderId="13" xfId="0" applyNumberFormat="1" applyFont="1" applyFill="1" applyBorder="1" applyAlignment="1">
      <alignment horizontal="center" vertical="center" wrapText="1"/>
    </xf>
    <xf numFmtId="181" fontId="34" fillId="0" borderId="27" xfId="0" applyNumberFormat="1" applyFont="1" applyBorder="1" applyAlignment="1">
      <alignment horizontal="center" vertical="center" wrapText="1"/>
    </xf>
    <xf numFmtId="181" fontId="70" fillId="5" borderId="13" xfId="0" applyNumberFormat="1" applyFont="1" applyFill="1" applyBorder="1" applyAlignment="1">
      <alignment horizontal="center" vertical="center" wrapText="1"/>
    </xf>
    <xf numFmtId="181" fontId="33" fillId="34" borderId="13" xfId="54" applyNumberFormat="1" applyFont="1" applyFill="1" applyBorder="1" applyAlignment="1">
      <alignment horizontal="center" vertical="center" wrapText="1"/>
      <protection/>
    </xf>
    <xf numFmtId="181" fontId="34" fillId="34" borderId="27" xfId="54" applyNumberFormat="1" applyFont="1" applyFill="1" applyBorder="1" applyAlignment="1">
      <alignment horizontal="center" vertical="center" wrapText="1"/>
      <protection/>
    </xf>
    <xf numFmtId="49" fontId="32" fillId="33" borderId="26" xfId="54" applyNumberFormat="1" applyFont="1" applyFill="1" applyBorder="1" applyAlignment="1" quotePrefix="1">
      <alignment horizontal="center" vertical="center" wrapText="1"/>
      <protection/>
    </xf>
    <xf numFmtId="0" fontId="40" fillId="34" borderId="11" xfId="54" applyFont="1" applyFill="1" applyBorder="1" applyAlignment="1">
      <alignment vertical="center" wrapText="1"/>
      <protection/>
    </xf>
    <xf numFmtId="181" fontId="34" fillId="34" borderId="11" xfId="54" applyNumberFormat="1" applyFont="1" applyFill="1" applyBorder="1" applyAlignment="1">
      <alignment vertical="center" wrapText="1"/>
      <protection/>
    </xf>
    <xf numFmtId="181" fontId="34" fillId="34" borderId="11" xfId="54" applyNumberFormat="1" applyFont="1" applyFill="1" applyBorder="1" applyAlignment="1">
      <alignment horizontal="center" wrapText="1"/>
      <protection/>
    </xf>
    <xf numFmtId="49" fontId="32" fillId="33" borderId="26" xfId="54" applyNumberFormat="1" applyFont="1" applyFill="1" applyBorder="1" applyAlignment="1">
      <alignment horizontal="center" vertical="center" wrapText="1"/>
      <protection/>
    </xf>
    <xf numFmtId="0" fontId="32" fillId="36" borderId="13" xfId="54" applyFont="1" applyFill="1" applyBorder="1" applyAlignment="1">
      <alignment horizontal="left" vertical="center" wrapText="1"/>
      <protection/>
    </xf>
    <xf numFmtId="0" fontId="33" fillId="0" borderId="13" xfId="53" applyFont="1" applyBorder="1" applyAlignment="1" applyProtection="1">
      <alignment horizontal="left" vertical="center" wrapText="1"/>
      <protection hidden="1"/>
    </xf>
    <xf numFmtId="181" fontId="34" fillId="34" borderId="13" xfId="0" applyNumberFormat="1" applyFont="1" applyFill="1" applyBorder="1" applyAlignment="1">
      <alignment horizontal="center" vertical="center" wrapText="1"/>
    </xf>
    <xf numFmtId="181" fontId="44" fillId="34" borderId="13" xfId="0" applyNumberFormat="1" applyFont="1" applyFill="1" applyBorder="1" applyAlignment="1">
      <alignment horizontal="center" vertical="center" wrapText="1"/>
    </xf>
    <xf numFmtId="0" fontId="32" fillId="33" borderId="13" xfId="54" applyFont="1" applyFill="1" applyBorder="1" applyAlignment="1">
      <alignment horizontal="left" vertical="center" wrapText="1"/>
      <protection/>
    </xf>
    <xf numFmtId="0" fontId="45" fillId="0" borderId="13" xfId="54" applyFont="1" applyBorder="1" applyAlignment="1">
      <alignment horizontal="left" vertical="center" wrapText="1"/>
      <protection/>
    </xf>
    <xf numFmtId="0" fontId="33" fillId="33" borderId="13" xfId="53" applyFont="1" applyFill="1" applyBorder="1" applyAlignment="1" applyProtection="1">
      <alignment horizontal="left" vertical="center" wrapText="1"/>
      <protection hidden="1"/>
    </xf>
    <xf numFmtId="0" fontId="33" fillId="0" borderId="13" xfId="53" applyFont="1" applyBorder="1" applyAlignment="1" applyProtection="1">
      <alignment horizontal="left" vertical="top" wrapText="1"/>
      <protection hidden="1"/>
    </xf>
    <xf numFmtId="2" fontId="34" fillId="0" borderId="27" xfId="0" applyNumberFormat="1" applyFont="1" applyBorder="1" applyAlignment="1">
      <alignment horizontal="center" vertical="center" wrapText="1"/>
    </xf>
    <xf numFmtId="0" fontId="32" fillId="0" borderId="13" xfId="54" applyFont="1" applyBorder="1" applyAlignment="1">
      <alignment horizontal="left" vertical="top" wrapText="1"/>
      <protection/>
    </xf>
    <xf numFmtId="181" fontId="71" fillId="33" borderId="13" xfId="54" applyNumberFormat="1" applyFont="1" applyFill="1" applyBorder="1" applyAlignment="1">
      <alignment horizontal="center" vertical="center" wrapText="1"/>
      <protection/>
    </xf>
    <xf numFmtId="49" fontId="33" fillId="0" borderId="26" xfId="54" applyNumberFormat="1" applyFont="1" applyBorder="1" applyAlignment="1">
      <alignment horizontal="center" vertical="center" wrapText="1"/>
      <protection/>
    </xf>
    <xf numFmtId="0" fontId="33" fillId="0" borderId="13" xfId="54" applyFont="1" applyBorder="1" applyAlignment="1">
      <alignment horizontal="left" vertical="center" wrapText="1"/>
      <protection/>
    </xf>
    <xf numFmtId="0" fontId="33" fillId="0" borderId="0" xfId="0" applyFont="1" applyAlignment="1">
      <alignment wrapText="1"/>
    </xf>
    <xf numFmtId="179" fontId="34" fillId="0" borderId="27" xfId="0" applyNumberFormat="1" applyFont="1" applyBorder="1" applyAlignment="1">
      <alignment horizontal="center" vertical="center" wrapText="1"/>
    </xf>
    <xf numFmtId="49" fontId="40" fillId="34" borderId="26" xfId="54" applyNumberFormat="1" applyFont="1" applyFill="1" applyBorder="1" applyAlignment="1">
      <alignment horizontal="center" vertical="center" wrapText="1"/>
      <protection/>
    </xf>
    <xf numFmtId="0" fontId="40" fillId="34" borderId="13" xfId="0" applyFont="1" applyFill="1" applyBorder="1" applyAlignment="1">
      <alignment horizontal="left" vertical="center" wrapText="1"/>
    </xf>
    <xf numFmtId="179" fontId="34" fillId="34" borderId="27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181" fontId="34" fillId="33" borderId="27" xfId="0" applyNumberFormat="1" applyFont="1" applyFill="1" applyBorder="1" applyAlignment="1">
      <alignment horizontal="center" vertical="center" wrapText="1"/>
    </xf>
    <xf numFmtId="181" fontId="33" fillId="37" borderId="13" xfId="0" applyNumberFormat="1" applyFont="1" applyFill="1" applyBorder="1" applyAlignment="1">
      <alignment horizontal="center" vertical="center" wrapText="1"/>
    </xf>
    <xf numFmtId="181" fontId="41" fillId="5" borderId="13" xfId="54" applyNumberFormat="1" applyFont="1" applyFill="1" applyBorder="1" applyAlignment="1">
      <alignment horizontal="center" vertical="center" wrapText="1"/>
      <protection/>
    </xf>
    <xf numFmtId="0" fontId="46" fillId="34" borderId="28" xfId="54" applyFont="1" applyFill="1" applyBorder="1" applyAlignment="1">
      <alignment horizontal="center" vertical="center" wrapText="1"/>
      <protection/>
    </xf>
    <xf numFmtId="0" fontId="46" fillId="34" borderId="29" xfId="54" applyFont="1" applyFill="1" applyBorder="1" applyAlignment="1">
      <alignment horizontal="center" vertical="center" wrapText="1"/>
      <protection/>
    </xf>
    <xf numFmtId="181" fontId="34" fillId="34" borderId="29" xfId="54" applyNumberFormat="1" applyFont="1" applyFill="1" applyBorder="1" applyAlignment="1">
      <alignment horizontal="center" vertical="center" wrapText="1"/>
      <protection/>
    </xf>
    <xf numFmtId="181" fontId="34" fillId="34" borderId="29" xfId="0" applyNumberFormat="1" applyFont="1" applyFill="1" applyBorder="1" applyAlignment="1">
      <alignment horizontal="center" vertical="center" wrapText="1"/>
    </xf>
    <xf numFmtId="181" fontId="33" fillId="34" borderId="29" xfId="54" applyNumberFormat="1" applyFont="1" applyFill="1" applyBorder="1" applyAlignment="1">
      <alignment horizontal="center" vertical="center" wrapText="1"/>
      <protection/>
    </xf>
    <xf numFmtId="181" fontId="34" fillId="34" borderId="30" xfId="0" applyNumberFormat="1" applyFont="1" applyFill="1" applyBorder="1" applyAlignment="1">
      <alignment horizontal="center" vertical="center" wrapText="1"/>
    </xf>
    <xf numFmtId="182" fontId="69" fillId="33" borderId="0" xfId="54" applyNumberFormat="1" applyFont="1" applyFill="1" applyAlignment="1">
      <alignment horizontal="center" vertical="center" wrapText="1"/>
      <protection/>
    </xf>
    <xf numFmtId="181" fontId="31" fillId="0" borderId="0" xfId="54" applyNumberFormat="1" applyFont="1" applyAlignment="1">
      <alignment horizontal="center" vertical="center" wrapText="1"/>
      <protection/>
    </xf>
    <xf numFmtId="49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181" fontId="69" fillId="5" borderId="0" xfId="0" applyNumberFormat="1" applyFont="1" applyFill="1" applyAlignment="1">
      <alignment horizontal="center" vertical="center" wrapText="1"/>
    </xf>
    <xf numFmtId="178" fontId="72" fillId="0" borderId="0" xfId="0" applyNumberFormat="1" applyFont="1" applyAlignment="1">
      <alignment/>
    </xf>
    <xf numFmtId="181" fontId="30" fillId="5" borderId="0" xfId="0" applyNumberFormat="1" applyFont="1" applyFill="1" applyAlignment="1">
      <alignment horizontal="center" vertical="center" wrapText="1"/>
    </xf>
    <xf numFmtId="181" fontId="31" fillId="5" borderId="0" xfId="54" applyNumberFormat="1" applyFont="1" applyFill="1" applyAlignment="1">
      <alignment horizontal="center" vertical="center" wrapText="1"/>
      <protection/>
    </xf>
    <xf numFmtId="181" fontId="30" fillId="38" borderId="0" xfId="0" applyNumberFormat="1" applyFont="1" applyFill="1" applyAlignment="1">
      <alignment horizontal="center" vertical="center" wrapText="1"/>
    </xf>
    <xf numFmtId="181" fontId="31" fillId="38" borderId="0" xfId="0" applyNumberFormat="1" applyFont="1" applyFill="1" applyAlignment="1">
      <alignment horizontal="center" vertical="center" wrapText="1"/>
    </xf>
    <xf numFmtId="0" fontId="45" fillId="0" borderId="0" xfId="54" applyFont="1" applyAlignment="1">
      <alignment horizontal="right" vertical="center" wrapText="1"/>
      <protection/>
    </xf>
    <xf numFmtId="181" fontId="48" fillId="33" borderId="0" xfId="0" applyNumberFormat="1" applyFont="1" applyFill="1" applyAlignment="1">
      <alignment horizontal="center" vertical="center" wrapText="1"/>
    </xf>
    <xf numFmtId="181" fontId="48" fillId="0" borderId="0" xfId="0" applyNumberFormat="1" applyFont="1" applyAlignment="1">
      <alignment horizontal="center" vertical="center" wrapText="1"/>
    </xf>
    <xf numFmtId="181" fontId="48" fillId="33" borderId="12" xfId="54" applyNumberFormat="1" applyFont="1" applyFill="1" applyBorder="1" applyAlignment="1">
      <alignment horizontal="center" vertical="center" wrapText="1"/>
      <protection/>
    </xf>
    <xf numFmtId="181" fontId="48" fillId="0" borderId="0" xfId="54" applyNumberFormat="1" applyFont="1" applyAlignment="1">
      <alignment horizontal="left" vertical="center" wrapText="1"/>
      <protection/>
    </xf>
    <xf numFmtId="49" fontId="45" fillId="0" borderId="0" xfId="0" applyNumberFormat="1" applyFont="1" applyAlignment="1">
      <alignment horizontal="right" vertical="center" wrapText="1"/>
    </xf>
    <xf numFmtId="0" fontId="45" fillId="0" borderId="0" xfId="54" applyFont="1" applyAlignment="1">
      <alignment horizontal="left" vertical="center" wrapText="1"/>
      <protection/>
    </xf>
    <xf numFmtId="181" fontId="73" fillId="33" borderId="0" xfId="54" applyNumberFormat="1" applyFont="1" applyFill="1" applyAlignment="1">
      <alignment horizontal="center" vertical="center" wrapText="1"/>
      <protection/>
    </xf>
    <xf numFmtId="181" fontId="48" fillId="33" borderId="0" xfId="54" applyNumberFormat="1" applyFont="1" applyFill="1" applyAlignment="1">
      <alignment horizontal="center" vertical="center" wrapText="1"/>
      <protection/>
    </xf>
    <xf numFmtId="181" fontId="48" fillId="0" borderId="0" xfId="0" applyNumberFormat="1" applyFont="1" applyAlignment="1">
      <alignment horizontal="left" vertical="center" wrapText="1"/>
    </xf>
    <xf numFmtId="181" fontId="48" fillId="33" borderId="0" xfId="0" applyNumberFormat="1" applyFont="1" applyFill="1" applyAlignment="1">
      <alignment horizontal="left" vertical="center" wrapText="1"/>
    </xf>
    <xf numFmtId="181" fontId="48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181" fontId="73" fillId="33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48" fillId="33" borderId="0" xfId="0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48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" fontId="5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2"/>
  <sheetViews>
    <sheetView zoomScalePageLayoutView="0" workbookViewId="0" topLeftCell="A1">
      <pane xSplit="1" ySplit="9" topLeftCell="B23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243" sqref="Q243"/>
    </sheetView>
  </sheetViews>
  <sheetFormatPr defaultColWidth="9.125" defaultRowHeight="12.75"/>
  <cols>
    <col min="1" max="1" width="21.375" style="1" customWidth="1"/>
    <col min="2" max="2" width="55.375" style="1" customWidth="1"/>
    <col min="3" max="3" width="11.125" style="1" customWidth="1"/>
    <col min="4" max="4" width="11.00390625" style="1" customWidth="1"/>
    <col min="5" max="5" width="11.375" style="1" customWidth="1"/>
    <col min="6" max="6" width="7.875" style="1" hidden="1" customWidth="1"/>
    <col min="7" max="7" width="5.375" style="1" hidden="1" customWidth="1"/>
    <col min="8" max="8" width="6.875" style="1" hidden="1" customWidth="1"/>
    <col min="9" max="9" width="7.125" style="1" hidden="1" customWidth="1"/>
    <col min="10" max="10" width="11.00390625" style="1" customWidth="1"/>
    <col min="11" max="11" width="10.625" style="1" customWidth="1"/>
    <col min="12" max="12" width="9.625" style="1" customWidth="1"/>
    <col min="13" max="13" width="10.00390625" style="1" customWidth="1"/>
    <col min="14" max="16384" width="9.125" style="1" customWidth="1"/>
  </cols>
  <sheetData>
    <row r="1" spans="1:13" ht="18.75" customHeight="1">
      <c r="A1" s="78" t="s">
        <v>71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0" ht="14.25" customHeight="1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14.25" customHeight="1">
      <c r="A3" s="35"/>
      <c r="B3" s="36"/>
      <c r="C3" s="36"/>
      <c r="D3" s="36"/>
      <c r="E3" s="36"/>
      <c r="F3" s="36"/>
      <c r="G3" s="36"/>
      <c r="H3" s="36"/>
      <c r="I3" s="36"/>
      <c r="J3" s="37" t="s">
        <v>51</v>
      </c>
    </row>
    <row r="4" spans="1:14" ht="12.75" customHeight="1">
      <c r="A4" s="38" t="s">
        <v>39</v>
      </c>
      <c r="B4" s="39"/>
      <c r="C4" s="75" t="s">
        <v>62</v>
      </c>
      <c r="D4" s="75" t="s">
        <v>63</v>
      </c>
      <c r="E4" s="75" t="s">
        <v>67</v>
      </c>
      <c r="F4" s="75" t="s">
        <v>67</v>
      </c>
      <c r="G4" s="75" t="s">
        <v>68</v>
      </c>
      <c r="H4" s="75" t="s">
        <v>69</v>
      </c>
      <c r="I4" s="75" t="s">
        <v>70</v>
      </c>
      <c r="J4" s="75" t="s">
        <v>72</v>
      </c>
      <c r="K4" s="75" t="s">
        <v>66</v>
      </c>
      <c r="L4" s="75" t="s">
        <v>64</v>
      </c>
      <c r="M4" s="75" t="s">
        <v>65</v>
      </c>
      <c r="N4" s="66"/>
    </row>
    <row r="5" spans="1:14" ht="27.75" customHeight="1">
      <c r="A5" s="40" t="s">
        <v>42</v>
      </c>
      <c r="B5" s="41" t="s">
        <v>16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66"/>
    </row>
    <row r="6" spans="1:14" ht="44.25" customHeight="1">
      <c r="A6" s="40"/>
      <c r="B6" s="41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66"/>
    </row>
    <row r="7" spans="1:13" ht="12.75">
      <c r="A7" s="71" t="s">
        <v>22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6" ht="12.75">
      <c r="A8" s="48" t="s">
        <v>3</v>
      </c>
      <c r="B8" s="50" t="s">
        <v>50</v>
      </c>
      <c r="C8" s="47">
        <f aca="true" t="shared" si="0" ref="C8:J8">C9+C11+C12+C13+C15+C16+C18+C20+C14+C21+C17+C19+C10</f>
        <v>1376344.2999999998</v>
      </c>
      <c r="D8" s="57">
        <f t="shared" si="0"/>
        <v>1378188.2999999998</v>
      </c>
      <c r="E8" s="47">
        <f t="shared" si="0"/>
        <v>286468.2</v>
      </c>
      <c r="F8" s="47">
        <f t="shared" si="0"/>
        <v>286468.2</v>
      </c>
      <c r="G8" s="47">
        <f t="shared" si="0"/>
        <v>359497.4000000001</v>
      </c>
      <c r="H8" s="47">
        <f t="shared" si="0"/>
        <v>355179.5</v>
      </c>
      <c r="I8" s="47">
        <f t="shared" si="0"/>
        <v>377043.19999999995</v>
      </c>
      <c r="J8" s="47">
        <f t="shared" si="0"/>
        <v>356845.5</v>
      </c>
      <c r="K8" s="47">
        <f aca="true" t="shared" si="1" ref="K8:K13">J8*100/E8</f>
        <v>124.56722945164594</v>
      </c>
      <c r="L8" s="19">
        <f aca="true" t="shared" si="2" ref="L8:L13">J8*100/D8</f>
        <v>25.892361733153592</v>
      </c>
      <c r="M8" s="19">
        <f aca="true" t="shared" si="3" ref="M8:M16">J8*100/C8</f>
        <v>25.927051828528665</v>
      </c>
      <c r="P8" s="2"/>
    </row>
    <row r="9" spans="1:16" ht="12.75">
      <c r="A9" s="17" t="s">
        <v>56</v>
      </c>
      <c r="B9" s="23" t="s">
        <v>57</v>
      </c>
      <c r="C9" s="14">
        <v>1120159.5</v>
      </c>
      <c r="D9" s="45">
        <f>F9+G9+H9+I9</f>
        <v>1120159.5</v>
      </c>
      <c r="E9" s="34">
        <f>F9</f>
        <v>237032.9</v>
      </c>
      <c r="F9" s="34">
        <v>237032.9</v>
      </c>
      <c r="G9" s="34">
        <v>276799.7</v>
      </c>
      <c r="H9" s="34">
        <v>295956.7</v>
      </c>
      <c r="I9" s="34">
        <v>310370.2</v>
      </c>
      <c r="J9" s="51">
        <v>294464.3</v>
      </c>
      <c r="K9" s="16">
        <f t="shared" si="1"/>
        <v>124.22929475190998</v>
      </c>
      <c r="L9" s="51">
        <f t="shared" si="2"/>
        <v>26.287711705341962</v>
      </c>
      <c r="M9" s="14">
        <f t="shared" si="3"/>
        <v>26.287711705341962</v>
      </c>
      <c r="P9" s="2"/>
    </row>
    <row r="10" spans="1:13" ht="25.5" customHeight="1">
      <c r="A10" s="17" t="s">
        <v>55</v>
      </c>
      <c r="B10" s="23" t="s">
        <v>54</v>
      </c>
      <c r="C10" s="14">
        <v>5119</v>
      </c>
      <c r="D10" s="45">
        <f aca="true" t="shared" si="4" ref="D10:D21">F10+G10+H10+I10</f>
        <v>5119</v>
      </c>
      <c r="E10" s="34">
        <f aca="true" t="shared" si="5" ref="E10:E28">F10</f>
        <v>1279.5</v>
      </c>
      <c r="F10" s="34">
        <v>1279.5</v>
      </c>
      <c r="G10" s="34">
        <v>1279.5</v>
      </c>
      <c r="H10" s="34">
        <v>1279.5</v>
      </c>
      <c r="I10" s="34">
        <v>1280.5</v>
      </c>
      <c r="J10" s="14">
        <v>1359.3</v>
      </c>
      <c r="K10" s="16">
        <f t="shared" si="1"/>
        <v>106.23681125439624</v>
      </c>
      <c r="L10" s="14">
        <f t="shared" si="2"/>
        <v>26.554014455948426</v>
      </c>
      <c r="M10" s="14">
        <f t="shared" si="3"/>
        <v>26.554014455948426</v>
      </c>
    </row>
    <row r="11" spans="1:13" ht="12.75">
      <c r="A11" s="9" t="s">
        <v>8</v>
      </c>
      <c r="B11" s="54" t="s">
        <v>5</v>
      </c>
      <c r="C11" s="14">
        <v>65406.9</v>
      </c>
      <c r="D11" s="45">
        <f t="shared" si="4"/>
        <v>65406.9</v>
      </c>
      <c r="E11" s="34">
        <f t="shared" si="5"/>
        <v>7347.9</v>
      </c>
      <c r="F11" s="34">
        <v>7347.9</v>
      </c>
      <c r="G11" s="34">
        <v>35206.9</v>
      </c>
      <c r="H11" s="34">
        <v>10618.1</v>
      </c>
      <c r="I11" s="34">
        <v>12234</v>
      </c>
      <c r="J11" s="14">
        <v>10661.8</v>
      </c>
      <c r="K11" s="16">
        <f t="shared" si="1"/>
        <v>145.0999605329414</v>
      </c>
      <c r="L11" s="14">
        <f t="shared" si="2"/>
        <v>16.30072668174153</v>
      </c>
      <c r="M11" s="14">
        <f t="shared" si="3"/>
        <v>16.30072668174153</v>
      </c>
    </row>
    <row r="12" spans="1:13" ht="12.75">
      <c r="A12" s="9" t="s">
        <v>9</v>
      </c>
      <c r="B12" s="54" t="s">
        <v>6</v>
      </c>
      <c r="C12" s="14">
        <v>14016.1</v>
      </c>
      <c r="D12" s="45">
        <f t="shared" si="4"/>
        <v>14016.1</v>
      </c>
      <c r="E12" s="34">
        <f t="shared" si="5"/>
        <v>2445</v>
      </c>
      <c r="F12" s="34">
        <v>2445</v>
      </c>
      <c r="G12" s="34">
        <v>2405</v>
      </c>
      <c r="H12" s="34">
        <v>3295</v>
      </c>
      <c r="I12" s="34">
        <v>5871.1</v>
      </c>
      <c r="J12" s="14">
        <v>879.9</v>
      </c>
      <c r="K12" s="16">
        <f t="shared" si="1"/>
        <v>35.987730061349694</v>
      </c>
      <c r="L12" s="14">
        <f t="shared" si="2"/>
        <v>6.2777805523647805</v>
      </c>
      <c r="M12" s="14">
        <f t="shared" si="3"/>
        <v>6.2777805523647805</v>
      </c>
    </row>
    <row r="13" spans="1:13" ht="15" customHeight="1">
      <c r="A13" s="9" t="s">
        <v>10</v>
      </c>
      <c r="B13" s="54" t="s">
        <v>21</v>
      </c>
      <c r="C13" s="14">
        <v>4800</v>
      </c>
      <c r="D13" s="45">
        <f t="shared" si="4"/>
        <v>4800</v>
      </c>
      <c r="E13" s="34">
        <f t="shared" si="5"/>
        <v>1200</v>
      </c>
      <c r="F13" s="34">
        <v>1200</v>
      </c>
      <c r="G13" s="34">
        <v>1200</v>
      </c>
      <c r="H13" s="34">
        <v>1200</v>
      </c>
      <c r="I13" s="34">
        <v>1200</v>
      </c>
      <c r="J13" s="14">
        <v>1173.8</v>
      </c>
      <c r="K13" s="16">
        <f t="shared" si="1"/>
        <v>97.81666666666666</v>
      </c>
      <c r="L13" s="14">
        <f t="shared" si="2"/>
        <v>24.454166666666666</v>
      </c>
      <c r="M13" s="14">
        <f t="shared" si="3"/>
        <v>24.454166666666666</v>
      </c>
    </row>
    <row r="14" spans="1:13" ht="4.5" customHeight="1" hidden="1">
      <c r="A14" s="9" t="s">
        <v>35</v>
      </c>
      <c r="B14" s="54" t="s">
        <v>36</v>
      </c>
      <c r="C14" s="14"/>
      <c r="D14" s="45">
        <f t="shared" si="4"/>
        <v>0</v>
      </c>
      <c r="E14" s="34">
        <f t="shared" si="5"/>
        <v>0</v>
      </c>
      <c r="F14" s="34"/>
      <c r="G14" s="34"/>
      <c r="H14" s="34"/>
      <c r="I14" s="34"/>
      <c r="J14" s="14"/>
      <c r="K14" s="16"/>
      <c r="L14" s="14"/>
      <c r="M14" s="14" t="e">
        <f t="shared" si="3"/>
        <v>#DIV/0!</v>
      </c>
    </row>
    <row r="15" spans="1:13" ht="22.5">
      <c r="A15" s="10" t="s">
        <v>11</v>
      </c>
      <c r="B15" s="54" t="s">
        <v>17</v>
      </c>
      <c r="C15" s="14">
        <v>120719.5</v>
      </c>
      <c r="D15" s="45">
        <f t="shared" si="4"/>
        <v>120719.5</v>
      </c>
      <c r="E15" s="34">
        <f t="shared" si="5"/>
        <v>24410.3</v>
      </c>
      <c r="F15" s="34">
        <v>24410.3</v>
      </c>
      <c r="G15" s="34">
        <v>30813.9</v>
      </c>
      <c r="H15" s="34">
        <v>31267.7</v>
      </c>
      <c r="I15" s="34">
        <v>34227.6</v>
      </c>
      <c r="J15" s="14">
        <v>14267.8</v>
      </c>
      <c r="K15" s="16">
        <f aca="true" t="shared" si="6" ref="K15:K29">J15*100/E15</f>
        <v>58.449916633552235</v>
      </c>
      <c r="L15" s="14">
        <f aca="true" t="shared" si="7" ref="L15:L26">J15*100/D15</f>
        <v>11.8189687664379</v>
      </c>
      <c r="M15" s="14">
        <f t="shared" si="3"/>
        <v>11.8189687664379</v>
      </c>
    </row>
    <row r="16" spans="1:13" ht="12.75">
      <c r="A16" s="24" t="s">
        <v>14</v>
      </c>
      <c r="B16" s="54" t="s">
        <v>13</v>
      </c>
      <c r="C16" s="14">
        <v>11459</v>
      </c>
      <c r="D16" s="45">
        <f t="shared" si="4"/>
        <v>11459.000000000002</v>
      </c>
      <c r="E16" s="34">
        <f t="shared" si="5"/>
        <v>2864.3</v>
      </c>
      <c r="F16" s="34">
        <v>2864.3</v>
      </c>
      <c r="G16" s="34">
        <v>2864.3</v>
      </c>
      <c r="H16" s="34">
        <v>2864.3</v>
      </c>
      <c r="I16" s="34">
        <v>2866.1</v>
      </c>
      <c r="J16" s="14">
        <v>6082.8</v>
      </c>
      <c r="K16" s="16">
        <f t="shared" si="6"/>
        <v>212.36602311210416</v>
      </c>
      <c r="L16" s="14">
        <f t="shared" si="7"/>
        <v>53.08316607033772</v>
      </c>
      <c r="M16" s="14">
        <f t="shared" si="3"/>
        <v>53.083166070337725</v>
      </c>
    </row>
    <row r="17" spans="1:13" ht="24" customHeight="1">
      <c r="A17" s="25" t="s">
        <v>40</v>
      </c>
      <c r="B17" s="54" t="s">
        <v>41</v>
      </c>
      <c r="C17" s="14">
        <v>0</v>
      </c>
      <c r="D17" s="45">
        <f t="shared" si="4"/>
        <v>1844</v>
      </c>
      <c r="E17" s="34">
        <f t="shared" si="5"/>
        <v>1844</v>
      </c>
      <c r="F17" s="34">
        <v>1844</v>
      </c>
      <c r="G17" s="34"/>
      <c r="H17" s="34"/>
      <c r="I17" s="34"/>
      <c r="J17" s="14">
        <v>1863.8</v>
      </c>
      <c r="K17" s="16">
        <f t="shared" si="6"/>
        <v>101.07375271149675</v>
      </c>
      <c r="L17" s="14">
        <f t="shared" si="7"/>
        <v>101.07375271149675</v>
      </c>
      <c r="M17" s="14"/>
    </row>
    <row r="18" spans="1:13" ht="12.75">
      <c r="A18" s="25" t="s">
        <v>18</v>
      </c>
      <c r="B18" s="54" t="s">
        <v>15</v>
      </c>
      <c r="C18" s="14">
        <v>15935.7</v>
      </c>
      <c r="D18" s="45">
        <f t="shared" si="4"/>
        <v>15935.699999999999</v>
      </c>
      <c r="E18" s="34">
        <f t="shared" si="5"/>
        <v>3536.4</v>
      </c>
      <c r="F18" s="34">
        <v>3536.4</v>
      </c>
      <c r="G18" s="34">
        <v>4354.4</v>
      </c>
      <c r="H18" s="34">
        <v>3934.4</v>
      </c>
      <c r="I18" s="34">
        <v>4110.5</v>
      </c>
      <c r="J18" s="14">
        <v>6105.4</v>
      </c>
      <c r="K18" s="16">
        <f t="shared" si="6"/>
        <v>172.64449722882026</v>
      </c>
      <c r="L18" s="14">
        <f t="shared" si="7"/>
        <v>38.31271924044755</v>
      </c>
      <c r="M18" s="14">
        <f>J18*100/C18</f>
        <v>38.31271924044755</v>
      </c>
    </row>
    <row r="19" spans="1:13" ht="12.75">
      <c r="A19" s="25" t="s">
        <v>44</v>
      </c>
      <c r="B19" s="54" t="s">
        <v>45</v>
      </c>
      <c r="C19" s="14">
        <v>16.9</v>
      </c>
      <c r="D19" s="45">
        <f t="shared" si="4"/>
        <v>16.9</v>
      </c>
      <c r="E19" s="34">
        <f t="shared" si="5"/>
        <v>0</v>
      </c>
      <c r="F19" s="34"/>
      <c r="G19" s="34">
        <v>4</v>
      </c>
      <c r="H19" s="34">
        <v>4</v>
      </c>
      <c r="I19" s="34">
        <v>8.9</v>
      </c>
      <c r="J19" s="14">
        <v>0</v>
      </c>
      <c r="K19" s="16"/>
      <c r="L19" s="14">
        <f t="shared" si="7"/>
        <v>0</v>
      </c>
      <c r="M19" s="14">
        <f>J19*100/C19</f>
        <v>0</v>
      </c>
    </row>
    <row r="20" spans="1:13" ht="12.75">
      <c r="A20" s="17" t="s">
        <v>12</v>
      </c>
      <c r="B20" s="54" t="s">
        <v>7</v>
      </c>
      <c r="C20" s="14">
        <v>18711.7</v>
      </c>
      <c r="D20" s="45">
        <f t="shared" si="4"/>
        <v>18711.699999999997</v>
      </c>
      <c r="E20" s="34">
        <f t="shared" si="5"/>
        <v>4507.9</v>
      </c>
      <c r="F20" s="34">
        <v>4507.9</v>
      </c>
      <c r="G20" s="34">
        <v>4569.7</v>
      </c>
      <c r="H20" s="34">
        <v>4759.8</v>
      </c>
      <c r="I20" s="34">
        <v>4874.3</v>
      </c>
      <c r="J20" s="14">
        <v>19994.2</v>
      </c>
      <c r="K20" s="16">
        <f t="shared" si="6"/>
        <v>443.5369018833604</v>
      </c>
      <c r="L20" s="14">
        <f t="shared" si="7"/>
        <v>106.85400043822851</v>
      </c>
      <c r="M20" s="14">
        <f>J20*100/C20</f>
        <v>106.85400043822848</v>
      </c>
    </row>
    <row r="21" spans="1:13" ht="12.75">
      <c r="A21" s="26" t="s">
        <v>37</v>
      </c>
      <c r="B21" s="12" t="s">
        <v>38</v>
      </c>
      <c r="C21" s="14">
        <v>0</v>
      </c>
      <c r="D21" s="45">
        <f t="shared" si="4"/>
        <v>0</v>
      </c>
      <c r="E21" s="34">
        <f t="shared" si="5"/>
        <v>0</v>
      </c>
      <c r="F21" s="34"/>
      <c r="G21" s="34"/>
      <c r="H21" s="34"/>
      <c r="I21" s="34"/>
      <c r="J21" s="14">
        <v>-7.6</v>
      </c>
      <c r="K21" s="16"/>
      <c r="L21" s="14"/>
      <c r="M21" s="14"/>
    </row>
    <row r="22" spans="1:13" ht="15.75" customHeight="1">
      <c r="A22" s="20" t="s">
        <v>1</v>
      </c>
      <c r="B22" s="61" t="s">
        <v>0</v>
      </c>
      <c r="C22" s="65">
        <f>C23+C26+C28+C25+C24+C27</f>
        <v>4245578.9</v>
      </c>
      <c r="D22" s="65">
        <f aca="true" t="shared" si="8" ref="D22:I22">D23+D26+D28+D25+D24+D27</f>
        <v>4246768</v>
      </c>
      <c r="E22" s="65">
        <f t="shared" si="8"/>
        <v>674812.2000000001</v>
      </c>
      <c r="F22" s="65">
        <f t="shared" si="8"/>
        <v>674812.2000000001</v>
      </c>
      <c r="G22" s="65">
        <f t="shared" si="8"/>
        <v>892909.8</v>
      </c>
      <c r="H22" s="65">
        <f t="shared" si="8"/>
        <v>985960.7</v>
      </c>
      <c r="I22" s="65">
        <f t="shared" si="8"/>
        <v>1693085.3</v>
      </c>
      <c r="J22" s="65">
        <f>J23+J26+J28+J25+J24+J27-0.1</f>
        <v>704344.7000000001</v>
      </c>
      <c r="K22" s="22">
        <f t="shared" si="6"/>
        <v>104.37640279769688</v>
      </c>
      <c r="L22" s="19">
        <f t="shared" si="7"/>
        <v>16.58542920168938</v>
      </c>
      <c r="M22" s="19">
        <f>J22*100/C22</f>
        <v>16.59007444190944</v>
      </c>
    </row>
    <row r="23" spans="1:13" ht="28.5" customHeight="1">
      <c r="A23" s="55" t="s">
        <v>49</v>
      </c>
      <c r="B23" s="62" t="s">
        <v>20</v>
      </c>
      <c r="C23" s="14">
        <v>4245578.9</v>
      </c>
      <c r="D23" s="45">
        <f>F23+G23+H23+I23</f>
        <v>4245612.1</v>
      </c>
      <c r="E23" s="34">
        <f t="shared" si="5"/>
        <v>676656.3</v>
      </c>
      <c r="F23" s="34">
        <v>676656.3</v>
      </c>
      <c r="G23" s="34">
        <v>889909.8</v>
      </c>
      <c r="H23" s="34">
        <v>985960.7</v>
      </c>
      <c r="I23" s="34">
        <v>1693085.3</v>
      </c>
      <c r="J23" s="14">
        <v>705500.7</v>
      </c>
      <c r="K23" s="16">
        <f t="shared" si="6"/>
        <v>104.26278451852143</v>
      </c>
      <c r="L23" s="14">
        <f t="shared" si="7"/>
        <v>16.61717282179406</v>
      </c>
      <c r="M23" s="14">
        <f>J23*100/C23</f>
        <v>16.617302766414255</v>
      </c>
    </row>
    <row r="24" spans="1:13" ht="23.25" customHeight="1">
      <c r="A24" s="55" t="s">
        <v>58</v>
      </c>
      <c r="B24" s="62" t="s">
        <v>59</v>
      </c>
      <c r="C24" s="14"/>
      <c r="D24" s="45">
        <f>F24+G24+H24+I24</f>
        <v>0</v>
      </c>
      <c r="E24" s="34">
        <f t="shared" si="5"/>
        <v>0</v>
      </c>
      <c r="F24" s="34"/>
      <c r="G24" s="34"/>
      <c r="H24" s="34"/>
      <c r="I24" s="34"/>
      <c r="J24" s="14">
        <v>952.9</v>
      </c>
      <c r="K24" s="16"/>
      <c r="L24" s="14"/>
      <c r="M24" s="14"/>
    </row>
    <row r="25" spans="1:13" ht="18" customHeight="1">
      <c r="A25" s="55" t="s">
        <v>60</v>
      </c>
      <c r="B25" s="62" t="s">
        <v>61</v>
      </c>
      <c r="C25" s="14"/>
      <c r="D25" s="45">
        <f>F25+G25+H25+I25</f>
        <v>3000</v>
      </c>
      <c r="E25" s="34">
        <f t="shared" si="5"/>
        <v>0</v>
      </c>
      <c r="F25" s="34"/>
      <c r="G25" s="34">
        <v>3000</v>
      </c>
      <c r="H25" s="34"/>
      <c r="I25" s="34"/>
      <c r="J25" s="14">
        <v>1000</v>
      </c>
      <c r="K25" s="16"/>
      <c r="L25" s="14">
        <f t="shared" si="7"/>
        <v>33.333333333333336</v>
      </c>
      <c r="M25" s="14"/>
    </row>
    <row r="26" spans="1:13" ht="51" customHeight="1" hidden="1">
      <c r="A26" s="55" t="s">
        <v>52</v>
      </c>
      <c r="B26" s="12" t="s">
        <v>47</v>
      </c>
      <c r="C26" s="14"/>
      <c r="D26" s="45">
        <f>F26+G26+H26+I26</f>
        <v>0</v>
      </c>
      <c r="E26" s="34">
        <f t="shared" si="5"/>
        <v>0</v>
      </c>
      <c r="F26" s="34"/>
      <c r="G26" s="34"/>
      <c r="H26" s="34"/>
      <c r="I26" s="34"/>
      <c r="J26" s="14"/>
      <c r="K26" s="16" t="e">
        <f t="shared" si="6"/>
        <v>#DIV/0!</v>
      </c>
      <c r="L26" s="14" t="e">
        <f t="shared" si="7"/>
        <v>#DIV/0!</v>
      </c>
      <c r="M26" s="14"/>
    </row>
    <row r="27" spans="1:13" ht="64.5" customHeight="1">
      <c r="A27" s="55" t="s">
        <v>73</v>
      </c>
      <c r="B27" s="12" t="s">
        <v>74</v>
      </c>
      <c r="C27" s="14"/>
      <c r="D27" s="45"/>
      <c r="E27" s="34"/>
      <c r="F27" s="34"/>
      <c r="G27" s="34"/>
      <c r="H27" s="34"/>
      <c r="I27" s="34"/>
      <c r="J27" s="14">
        <v>-1264.7</v>
      </c>
      <c r="K27" s="16"/>
      <c r="L27" s="14"/>
      <c r="M27" s="14"/>
    </row>
    <row r="28" spans="1:13" ht="13.5" customHeight="1">
      <c r="A28" s="55" t="s">
        <v>48</v>
      </c>
      <c r="B28" s="15" t="s">
        <v>46</v>
      </c>
      <c r="C28" s="14"/>
      <c r="D28" s="45">
        <f>F28+G28+H28+I28</f>
        <v>-1844.1</v>
      </c>
      <c r="E28" s="34">
        <f t="shared" si="5"/>
        <v>-1844.1</v>
      </c>
      <c r="F28" s="34">
        <v>-1844.1</v>
      </c>
      <c r="G28" s="34"/>
      <c r="H28" s="34"/>
      <c r="I28" s="34"/>
      <c r="J28" s="14">
        <v>-1844.1</v>
      </c>
      <c r="K28" s="16">
        <f t="shared" si="6"/>
        <v>100</v>
      </c>
      <c r="L28" s="14">
        <f>J28*100/D28</f>
        <v>100</v>
      </c>
      <c r="M28" s="14"/>
    </row>
    <row r="29" spans="1:13" ht="15.75" customHeight="1">
      <c r="A29" s="17"/>
      <c r="B29" s="18" t="s">
        <v>4</v>
      </c>
      <c r="C29" s="19">
        <f aca="true" t="shared" si="9" ref="C29:J29">C22+C8</f>
        <v>5621923.2</v>
      </c>
      <c r="D29" s="19">
        <f t="shared" si="9"/>
        <v>5624956.3</v>
      </c>
      <c r="E29" s="19">
        <f t="shared" si="9"/>
        <v>961280.4000000001</v>
      </c>
      <c r="F29" s="19">
        <f t="shared" si="9"/>
        <v>961280.4000000001</v>
      </c>
      <c r="G29" s="19">
        <f t="shared" si="9"/>
        <v>1252407.2000000002</v>
      </c>
      <c r="H29" s="19">
        <f t="shared" si="9"/>
        <v>1341140.2</v>
      </c>
      <c r="I29" s="19">
        <f t="shared" si="9"/>
        <v>2070128.5</v>
      </c>
      <c r="J29" s="19">
        <f t="shared" si="9"/>
        <v>1061190.2000000002</v>
      </c>
      <c r="K29" s="22">
        <f t="shared" si="6"/>
        <v>110.3934086245803</v>
      </c>
      <c r="L29" s="19">
        <f>J29*100/D29</f>
        <v>18.865750121472058</v>
      </c>
      <c r="M29" s="19">
        <f>J29*100/C29</f>
        <v>18.875928436731403</v>
      </c>
    </row>
    <row r="30" spans="1:13" ht="12.75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22"/>
      <c r="L30" s="19"/>
      <c r="M30" s="14"/>
    </row>
    <row r="31" spans="1:13" ht="12.75">
      <c r="A31" s="71" t="s">
        <v>23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ht="12.75">
      <c r="A32" s="20" t="s">
        <v>3</v>
      </c>
      <c r="B32" s="21" t="s">
        <v>50</v>
      </c>
      <c r="C32" s="57">
        <f aca="true" t="shared" si="10" ref="C32:J32">C33+C35+C37+C39+C36+C38+C41+C34+C40</f>
        <v>24454.8</v>
      </c>
      <c r="D32" s="22">
        <f t="shared" si="10"/>
        <v>24454.8</v>
      </c>
      <c r="E32" s="22">
        <f t="shared" si="10"/>
        <v>4725.599999999999</v>
      </c>
      <c r="F32" s="22">
        <f t="shared" si="10"/>
        <v>4725.599999999999</v>
      </c>
      <c r="G32" s="22">
        <f t="shared" si="10"/>
        <v>5781.6</v>
      </c>
      <c r="H32" s="22">
        <f t="shared" si="10"/>
        <v>5466.099999999999</v>
      </c>
      <c r="I32" s="22">
        <f t="shared" si="10"/>
        <v>8481.5</v>
      </c>
      <c r="J32" s="22">
        <f t="shared" si="10"/>
        <v>5271.9</v>
      </c>
      <c r="K32" s="22">
        <f aca="true" t="shared" si="11" ref="K32:K40">J32*100/E32</f>
        <v>111.56043676993399</v>
      </c>
      <c r="L32" s="19">
        <f aca="true" t="shared" si="12" ref="L32:L40">J32*100/D32</f>
        <v>21.557730997595566</v>
      </c>
      <c r="M32" s="19">
        <f aca="true" t="shared" si="13" ref="M32:M37">J32*100/C32</f>
        <v>21.557730997595566</v>
      </c>
    </row>
    <row r="33" spans="1:13" ht="12.75">
      <c r="A33" s="9" t="s">
        <v>56</v>
      </c>
      <c r="B33" s="42" t="s">
        <v>57</v>
      </c>
      <c r="C33" s="14">
        <v>20161.4</v>
      </c>
      <c r="D33" s="45">
        <f>F33+G33+H33+I33</f>
        <v>20161.4</v>
      </c>
      <c r="E33" s="34">
        <f aca="true" t="shared" si="14" ref="E33:E45">F33</f>
        <v>4118.8</v>
      </c>
      <c r="F33" s="34">
        <v>4118.8</v>
      </c>
      <c r="G33" s="34">
        <v>5119.1</v>
      </c>
      <c r="H33" s="34">
        <v>4681.5</v>
      </c>
      <c r="I33" s="34">
        <v>6242</v>
      </c>
      <c r="J33" s="51">
        <v>4326.8</v>
      </c>
      <c r="K33" s="16">
        <f t="shared" si="11"/>
        <v>105.0500145673497</v>
      </c>
      <c r="L33" s="14">
        <f t="shared" si="12"/>
        <v>21.46081125318678</v>
      </c>
      <c r="M33" s="14">
        <f t="shared" si="13"/>
        <v>21.46081125318678</v>
      </c>
    </row>
    <row r="34" spans="1:13" ht="25.5" customHeight="1">
      <c r="A34" s="9" t="s">
        <v>55</v>
      </c>
      <c r="B34" s="23" t="s">
        <v>54</v>
      </c>
      <c r="C34" s="14">
        <v>2385.3</v>
      </c>
      <c r="D34" s="45">
        <f aca="true" t="shared" si="15" ref="D34:D41">F34+G34+H34+I34</f>
        <v>2385.3</v>
      </c>
      <c r="E34" s="34">
        <f t="shared" si="14"/>
        <v>427.2</v>
      </c>
      <c r="F34" s="34">
        <v>427.2</v>
      </c>
      <c r="G34" s="34">
        <v>495.8</v>
      </c>
      <c r="H34" s="34">
        <v>499.4</v>
      </c>
      <c r="I34" s="34">
        <v>962.9</v>
      </c>
      <c r="J34" s="51">
        <v>633.4</v>
      </c>
      <c r="K34" s="16">
        <f t="shared" si="11"/>
        <v>148.2677902621723</v>
      </c>
      <c r="L34" s="14">
        <f t="shared" si="12"/>
        <v>26.554311826604618</v>
      </c>
      <c r="M34" s="14">
        <f t="shared" si="13"/>
        <v>26.554311826604618</v>
      </c>
    </row>
    <row r="35" spans="1:13" ht="12.75">
      <c r="A35" s="9" t="s">
        <v>9</v>
      </c>
      <c r="B35" s="23" t="s">
        <v>6</v>
      </c>
      <c r="C35" s="14">
        <v>1302</v>
      </c>
      <c r="D35" s="45">
        <f t="shared" si="15"/>
        <v>1302</v>
      </c>
      <c r="E35" s="34">
        <f t="shared" si="14"/>
        <v>62.5</v>
      </c>
      <c r="F35" s="34">
        <v>62.5</v>
      </c>
      <c r="G35" s="34">
        <v>24.3</v>
      </c>
      <c r="H35" s="34">
        <v>165.7</v>
      </c>
      <c r="I35" s="34">
        <v>1049.5</v>
      </c>
      <c r="J35" s="14">
        <v>130.5</v>
      </c>
      <c r="K35" s="16">
        <f t="shared" si="11"/>
        <v>208.8</v>
      </c>
      <c r="L35" s="14">
        <f t="shared" si="12"/>
        <v>10.023041474654377</v>
      </c>
      <c r="M35" s="14">
        <f t="shared" si="13"/>
        <v>10.023041474654377</v>
      </c>
    </row>
    <row r="36" spans="1:13" ht="12.75">
      <c r="A36" s="9" t="s">
        <v>10</v>
      </c>
      <c r="B36" s="23" t="s">
        <v>21</v>
      </c>
      <c r="C36" s="14">
        <v>5</v>
      </c>
      <c r="D36" s="45">
        <f t="shared" si="15"/>
        <v>5</v>
      </c>
      <c r="E36" s="34">
        <f t="shared" si="14"/>
        <v>1.2</v>
      </c>
      <c r="F36" s="34">
        <v>1.2</v>
      </c>
      <c r="G36" s="34">
        <v>1.5</v>
      </c>
      <c r="H36" s="34">
        <v>1.5</v>
      </c>
      <c r="I36" s="34">
        <v>0.8</v>
      </c>
      <c r="J36" s="14">
        <v>0.4</v>
      </c>
      <c r="K36" s="16">
        <f t="shared" si="11"/>
        <v>33.333333333333336</v>
      </c>
      <c r="L36" s="14">
        <f t="shared" si="12"/>
        <v>8</v>
      </c>
      <c r="M36" s="14">
        <f t="shared" si="13"/>
        <v>8</v>
      </c>
    </row>
    <row r="37" spans="1:13" ht="23.25" customHeight="1">
      <c r="A37" s="10" t="s">
        <v>11</v>
      </c>
      <c r="B37" s="23" t="s">
        <v>17</v>
      </c>
      <c r="C37" s="14">
        <v>551.1</v>
      </c>
      <c r="D37" s="45">
        <f t="shared" si="15"/>
        <v>551.1</v>
      </c>
      <c r="E37" s="34">
        <f t="shared" si="14"/>
        <v>97.4</v>
      </c>
      <c r="F37" s="34">
        <v>97.4</v>
      </c>
      <c r="G37" s="34">
        <v>119.9</v>
      </c>
      <c r="H37" s="34">
        <v>114</v>
      </c>
      <c r="I37" s="34">
        <v>219.8</v>
      </c>
      <c r="J37" s="14">
        <v>176.3</v>
      </c>
      <c r="K37" s="16">
        <f t="shared" si="11"/>
        <v>181.00616016427102</v>
      </c>
      <c r="L37" s="14">
        <f t="shared" si="12"/>
        <v>31.990564325893665</v>
      </c>
      <c r="M37" s="14">
        <f t="shared" si="13"/>
        <v>31.990564325893665</v>
      </c>
    </row>
    <row r="38" spans="1:13" ht="28.5" customHeight="1" hidden="1">
      <c r="A38" s="25" t="s">
        <v>40</v>
      </c>
      <c r="B38" s="23" t="s">
        <v>41</v>
      </c>
      <c r="C38" s="14">
        <v>0</v>
      </c>
      <c r="D38" s="45">
        <f t="shared" si="15"/>
        <v>0</v>
      </c>
      <c r="E38" s="34">
        <f t="shared" si="14"/>
        <v>0</v>
      </c>
      <c r="F38" s="34"/>
      <c r="G38" s="34"/>
      <c r="H38" s="34"/>
      <c r="I38" s="34"/>
      <c r="J38" s="14"/>
      <c r="K38" s="16" t="e">
        <f t="shared" si="11"/>
        <v>#DIV/0!</v>
      </c>
      <c r="L38" s="14" t="e">
        <f t="shared" si="12"/>
        <v>#DIV/0!</v>
      </c>
      <c r="M38" s="14"/>
    </row>
    <row r="39" spans="1:13" ht="12.75" customHeight="1">
      <c r="A39" s="24" t="s">
        <v>18</v>
      </c>
      <c r="B39" s="23" t="s">
        <v>15</v>
      </c>
      <c r="C39" s="14">
        <v>50</v>
      </c>
      <c r="D39" s="45">
        <f t="shared" si="15"/>
        <v>50</v>
      </c>
      <c r="E39" s="34">
        <f t="shared" si="14"/>
        <v>18.5</v>
      </c>
      <c r="F39" s="34">
        <v>18.5</v>
      </c>
      <c r="G39" s="34">
        <v>21</v>
      </c>
      <c r="H39" s="34">
        <v>4</v>
      </c>
      <c r="I39" s="34">
        <v>6.5</v>
      </c>
      <c r="J39" s="14">
        <v>4.5</v>
      </c>
      <c r="K39" s="16">
        <f t="shared" si="11"/>
        <v>24.324324324324323</v>
      </c>
      <c r="L39" s="14">
        <f t="shared" si="12"/>
        <v>9</v>
      </c>
      <c r="M39" s="14">
        <f>J39*100/C39</f>
        <v>9</v>
      </c>
    </row>
    <row r="40" spans="1:13" ht="17.25" customHeight="1" hidden="1">
      <c r="A40" s="17" t="s">
        <v>12</v>
      </c>
      <c r="B40" s="23" t="s">
        <v>7</v>
      </c>
      <c r="C40" s="14"/>
      <c r="D40" s="45">
        <f t="shared" si="15"/>
        <v>0</v>
      </c>
      <c r="E40" s="34">
        <f t="shared" si="14"/>
        <v>0</v>
      </c>
      <c r="F40" s="34"/>
      <c r="G40" s="34"/>
      <c r="H40" s="34"/>
      <c r="I40" s="34"/>
      <c r="J40" s="14"/>
      <c r="K40" s="16" t="e">
        <f t="shared" si="11"/>
        <v>#DIV/0!</v>
      </c>
      <c r="L40" s="14" t="e">
        <f t="shared" si="12"/>
        <v>#DIV/0!</v>
      </c>
      <c r="M40" s="14"/>
    </row>
    <row r="41" spans="1:13" ht="15.75" customHeight="1">
      <c r="A41" s="26" t="s">
        <v>37</v>
      </c>
      <c r="B41" s="12" t="s">
        <v>38</v>
      </c>
      <c r="C41" s="14"/>
      <c r="D41" s="45">
        <f t="shared" si="15"/>
        <v>0</v>
      </c>
      <c r="E41" s="34">
        <f t="shared" si="14"/>
        <v>0</v>
      </c>
      <c r="F41" s="34"/>
      <c r="G41" s="34"/>
      <c r="H41" s="34"/>
      <c r="I41" s="34"/>
      <c r="J41" s="14"/>
      <c r="K41" s="22"/>
      <c r="L41" s="14"/>
      <c r="M41" s="14"/>
    </row>
    <row r="42" spans="1:13" ht="17.25" customHeight="1">
      <c r="A42" s="20" t="s">
        <v>1</v>
      </c>
      <c r="B42" s="27" t="s">
        <v>0</v>
      </c>
      <c r="C42" s="65">
        <f>C43+C45+C44</f>
        <v>9116.6</v>
      </c>
      <c r="D42" s="65">
        <f aca="true" t="shared" si="16" ref="D42:J42">D43+D45+D44</f>
        <v>9018.6</v>
      </c>
      <c r="E42" s="65">
        <f t="shared" si="16"/>
        <v>2187.4</v>
      </c>
      <c r="F42" s="65">
        <f t="shared" si="16"/>
        <v>2187.4</v>
      </c>
      <c r="G42" s="65">
        <f t="shared" si="16"/>
        <v>2276.9</v>
      </c>
      <c r="H42" s="65">
        <f t="shared" si="16"/>
        <v>2277</v>
      </c>
      <c r="I42" s="65">
        <f t="shared" si="16"/>
        <v>2277.3</v>
      </c>
      <c r="J42" s="65">
        <f t="shared" si="16"/>
        <v>1601.5</v>
      </c>
      <c r="K42" s="22">
        <f>J42*100/E42</f>
        <v>73.21477553259577</v>
      </c>
      <c r="L42" s="19">
        <f>J42*100/D42</f>
        <v>17.757745104561682</v>
      </c>
      <c r="M42" s="19">
        <f>J42*100/C42</f>
        <v>17.566856064760984</v>
      </c>
    </row>
    <row r="43" spans="1:13" ht="26.25" customHeight="1">
      <c r="A43" s="11" t="s">
        <v>49</v>
      </c>
      <c r="B43" s="29" t="s">
        <v>20</v>
      </c>
      <c r="C43" s="14">
        <v>9116.6</v>
      </c>
      <c r="D43" s="45">
        <f>F43+G43+H43+I43</f>
        <v>9018.6</v>
      </c>
      <c r="E43" s="34">
        <f t="shared" si="14"/>
        <v>2187.4</v>
      </c>
      <c r="F43" s="34">
        <v>2187.4</v>
      </c>
      <c r="G43" s="34">
        <v>2276.9</v>
      </c>
      <c r="H43" s="34">
        <v>2277</v>
      </c>
      <c r="I43" s="34">
        <v>2277.3</v>
      </c>
      <c r="J43" s="14">
        <v>1676.2</v>
      </c>
      <c r="K43" s="16">
        <f>J43*100/E43</f>
        <v>76.6297887903447</v>
      </c>
      <c r="L43" s="14">
        <f>J43*100/D43</f>
        <v>18.586033308939303</v>
      </c>
      <c r="M43" s="14">
        <f>J43*100/C43</f>
        <v>18.38624048439111</v>
      </c>
    </row>
    <row r="44" spans="1:13" ht="60.75" customHeight="1">
      <c r="A44" s="55" t="s">
        <v>73</v>
      </c>
      <c r="B44" s="12" t="s">
        <v>74</v>
      </c>
      <c r="C44" s="14"/>
      <c r="D44" s="45"/>
      <c r="E44" s="34"/>
      <c r="F44" s="34"/>
      <c r="G44" s="34"/>
      <c r="H44" s="34"/>
      <c r="I44" s="34"/>
      <c r="J44" s="14">
        <v>-74.7</v>
      </c>
      <c r="K44" s="16"/>
      <c r="L44" s="14"/>
      <c r="M44" s="14"/>
    </row>
    <row r="45" spans="1:13" ht="19.5" customHeight="1" hidden="1">
      <c r="A45" s="11" t="s">
        <v>48</v>
      </c>
      <c r="B45" s="15" t="s">
        <v>46</v>
      </c>
      <c r="C45" s="14"/>
      <c r="D45" s="45">
        <f>F45+G45+H45+I45</f>
        <v>0</v>
      </c>
      <c r="E45" s="34">
        <f t="shared" si="14"/>
        <v>0</v>
      </c>
      <c r="F45" s="34"/>
      <c r="G45" s="34"/>
      <c r="H45" s="34"/>
      <c r="I45" s="34"/>
      <c r="J45" s="14"/>
      <c r="K45" s="16"/>
      <c r="L45" s="14"/>
      <c r="M45" s="14"/>
    </row>
    <row r="46" spans="1:13" ht="14.25" customHeight="1">
      <c r="A46" s="17"/>
      <c r="B46" s="18" t="s">
        <v>4</v>
      </c>
      <c r="C46" s="19">
        <f aca="true" t="shared" si="17" ref="C46:J46">C42+C32</f>
        <v>33571.4</v>
      </c>
      <c r="D46" s="19">
        <f t="shared" si="17"/>
        <v>33473.4</v>
      </c>
      <c r="E46" s="19">
        <f t="shared" si="17"/>
        <v>6913</v>
      </c>
      <c r="F46" s="19">
        <f t="shared" si="17"/>
        <v>6913</v>
      </c>
      <c r="G46" s="19">
        <f t="shared" si="17"/>
        <v>8058.5</v>
      </c>
      <c r="H46" s="19">
        <f t="shared" si="17"/>
        <v>7743.099999999999</v>
      </c>
      <c r="I46" s="19">
        <f t="shared" si="17"/>
        <v>10758.8</v>
      </c>
      <c r="J46" s="19">
        <f t="shared" si="17"/>
        <v>6873.4</v>
      </c>
      <c r="K46" s="22">
        <f>J46*100/E46</f>
        <v>99.42716620859251</v>
      </c>
      <c r="L46" s="19">
        <f>J46*100/D46</f>
        <v>20.53391648293869</v>
      </c>
      <c r="M46" s="19">
        <f>J46*100/C46</f>
        <v>20.473974871467973</v>
      </c>
    </row>
    <row r="47" spans="1:13" ht="12.75">
      <c r="A47" s="43"/>
      <c r="B47" s="70"/>
      <c r="C47" s="70"/>
      <c r="D47" s="70"/>
      <c r="E47" s="70"/>
      <c r="F47" s="70"/>
      <c r="G47" s="70"/>
      <c r="H47" s="70"/>
      <c r="I47" s="70"/>
      <c r="J47" s="70"/>
      <c r="K47" s="22"/>
      <c r="L47" s="19"/>
      <c r="M47" s="14"/>
    </row>
    <row r="48" spans="1:13" ht="12.75">
      <c r="A48" s="71" t="s">
        <v>24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1:13" ht="12.75">
      <c r="A49" s="20" t="s">
        <v>3</v>
      </c>
      <c r="B49" s="21" t="s">
        <v>50</v>
      </c>
      <c r="C49" s="57">
        <f aca="true" t="shared" si="18" ref="C49:J49">C50+C53+C55+C57+C58+C59+C54+C52+C51+C56</f>
        <v>24431.3</v>
      </c>
      <c r="D49" s="22">
        <f t="shared" si="18"/>
        <v>24431.3</v>
      </c>
      <c r="E49" s="22">
        <f t="shared" si="18"/>
        <v>4328.3</v>
      </c>
      <c r="F49" s="22">
        <f t="shared" si="18"/>
        <v>4328.3</v>
      </c>
      <c r="G49" s="22">
        <f t="shared" si="18"/>
        <v>5377.799999999999</v>
      </c>
      <c r="H49" s="22">
        <f t="shared" si="18"/>
        <v>7592.400000000001</v>
      </c>
      <c r="I49" s="22">
        <f t="shared" si="18"/>
        <v>7132.8</v>
      </c>
      <c r="J49" s="22">
        <f t="shared" si="18"/>
        <v>6291.899999999999</v>
      </c>
      <c r="K49" s="22">
        <f>J49*100/E49</f>
        <v>145.36654113624283</v>
      </c>
      <c r="L49" s="19">
        <f>J49*100/D49</f>
        <v>25.753439235734483</v>
      </c>
      <c r="M49" s="19">
        <f aca="true" t="shared" si="19" ref="M49:M55">J49*100/C49</f>
        <v>25.753439235734483</v>
      </c>
    </row>
    <row r="50" spans="1:13" ht="12.75">
      <c r="A50" s="9" t="s">
        <v>56</v>
      </c>
      <c r="B50" s="42" t="s">
        <v>57</v>
      </c>
      <c r="C50" s="14">
        <v>14600</v>
      </c>
      <c r="D50" s="45">
        <f>F50+G50+H50+I50</f>
        <v>14600</v>
      </c>
      <c r="E50" s="34">
        <f aca="true" t="shared" si="20" ref="E50:E63">F50</f>
        <v>2688.3</v>
      </c>
      <c r="F50" s="34">
        <v>2688.3</v>
      </c>
      <c r="G50" s="34">
        <v>3460.2</v>
      </c>
      <c r="H50" s="34">
        <v>4731.7</v>
      </c>
      <c r="I50" s="34">
        <v>3719.8</v>
      </c>
      <c r="J50" s="51">
        <v>3940</v>
      </c>
      <c r="K50" s="16">
        <f>J50*100/E50</f>
        <v>146.5610236952721</v>
      </c>
      <c r="L50" s="14">
        <f>J50*100/D50</f>
        <v>26.986301369863014</v>
      </c>
      <c r="M50" s="14">
        <f t="shared" si="19"/>
        <v>26.986301369863014</v>
      </c>
    </row>
    <row r="51" spans="1:13" ht="24" customHeight="1">
      <c r="A51" s="9" t="s">
        <v>55</v>
      </c>
      <c r="B51" s="23" t="s">
        <v>54</v>
      </c>
      <c r="C51" s="14">
        <v>5619.3</v>
      </c>
      <c r="D51" s="45">
        <f aca="true" t="shared" si="21" ref="D51:D59">F51+G51+H51+I51</f>
        <v>5619.3</v>
      </c>
      <c r="E51" s="34">
        <f t="shared" si="20"/>
        <v>1298.2</v>
      </c>
      <c r="F51" s="34">
        <v>1298.2</v>
      </c>
      <c r="G51" s="34">
        <v>1333.1</v>
      </c>
      <c r="H51" s="34">
        <v>1434.8</v>
      </c>
      <c r="I51" s="34">
        <v>1553.2</v>
      </c>
      <c r="J51" s="51">
        <v>1492.2</v>
      </c>
      <c r="K51" s="16">
        <f>J51*100/E51</f>
        <v>114.94376829456169</v>
      </c>
      <c r="L51" s="14">
        <f>J51*100/D51</f>
        <v>26.55490897442742</v>
      </c>
      <c r="M51" s="14">
        <f t="shared" si="19"/>
        <v>26.55490897442742</v>
      </c>
    </row>
    <row r="52" spans="1:13" ht="12.75">
      <c r="A52" s="9" t="s">
        <v>8</v>
      </c>
      <c r="B52" s="23" t="s">
        <v>5</v>
      </c>
      <c r="C52" s="14">
        <v>20</v>
      </c>
      <c r="D52" s="45">
        <f t="shared" si="21"/>
        <v>20</v>
      </c>
      <c r="E52" s="34">
        <f t="shared" si="20"/>
        <v>20</v>
      </c>
      <c r="F52" s="34">
        <v>20</v>
      </c>
      <c r="G52" s="34"/>
      <c r="H52" s="34"/>
      <c r="I52" s="34"/>
      <c r="J52" s="51">
        <v>57.4</v>
      </c>
      <c r="K52" s="16">
        <f>J52*100/E52</f>
        <v>287</v>
      </c>
      <c r="L52" s="14">
        <f>J52*100/D52</f>
        <v>287</v>
      </c>
      <c r="M52" s="14">
        <f t="shared" si="19"/>
        <v>287</v>
      </c>
    </row>
    <row r="53" spans="1:13" ht="11.25" customHeight="1">
      <c r="A53" s="9" t="s">
        <v>9</v>
      </c>
      <c r="B53" s="23" t="s">
        <v>6</v>
      </c>
      <c r="C53" s="14">
        <v>3036.4</v>
      </c>
      <c r="D53" s="45">
        <f t="shared" si="21"/>
        <v>3036.4</v>
      </c>
      <c r="E53" s="34">
        <f t="shared" si="20"/>
        <v>106.1</v>
      </c>
      <c r="F53" s="34">
        <v>106.1</v>
      </c>
      <c r="G53" s="34">
        <v>229.5</v>
      </c>
      <c r="H53" s="34">
        <v>1114.9</v>
      </c>
      <c r="I53" s="34">
        <v>1585.9</v>
      </c>
      <c r="J53" s="14">
        <v>501.9</v>
      </c>
      <c r="K53" s="16">
        <f>J53*100/E53</f>
        <v>473.0442978322338</v>
      </c>
      <c r="L53" s="14">
        <f>J53*100/D53</f>
        <v>16.529442761164535</v>
      </c>
      <c r="M53" s="14">
        <f t="shared" si="19"/>
        <v>16.529442761164535</v>
      </c>
    </row>
    <row r="54" spans="1:13" ht="19.5" customHeight="1" hidden="1">
      <c r="A54" s="9" t="s">
        <v>10</v>
      </c>
      <c r="B54" s="23" t="s">
        <v>21</v>
      </c>
      <c r="C54" s="14"/>
      <c r="D54" s="45">
        <f t="shared" si="21"/>
        <v>0</v>
      </c>
      <c r="E54" s="34">
        <f t="shared" si="20"/>
        <v>0</v>
      </c>
      <c r="F54" s="34"/>
      <c r="G54" s="34"/>
      <c r="H54" s="34"/>
      <c r="I54" s="34"/>
      <c r="J54" s="14"/>
      <c r="K54" s="16"/>
      <c r="L54" s="14"/>
      <c r="M54" s="14" t="e">
        <f t="shared" si="19"/>
        <v>#DIV/0!</v>
      </c>
    </row>
    <row r="55" spans="1:13" ht="23.25" customHeight="1">
      <c r="A55" s="10" t="s">
        <v>11</v>
      </c>
      <c r="B55" s="23" t="s">
        <v>17</v>
      </c>
      <c r="C55" s="14">
        <v>1105.6</v>
      </c>
      <c r="D55" s="45">
        <f t="shared" si="21"/>
        <v>1105.6</v>
      </c>
      <c r="E55" s="34">
        <f t="shared" si="20"/>
        <v>214</v>
      </c>
      <c r="F55" s="34">
        <v>214</v>
      </c>
      <c r="G55" s="34">
        <v>337.2</v>
      </c>
      <c r="H55" s="34">
        <v>291.5</v>
      </c>
      <c r="I55" s="34">
        <v>262.9</v>
      </c>
      <c r="J55" s="14">
        <v>292.7</v>
      </c>
      <c r="K55" s="16">
        <f>J55*100/E55</f>
        <v>136.77570093457945</v>
      </c>
      <c r="L55" s="14">
        <f>J55*100/D55</f>
        <v>26.474312590448626</v>
      </c>
      <c r="M55" s="14">
        <f t="shared" si="19"/>
        <v>26.474312590448626</v>
      </c>
    </row>
    <row r="56" spans="1:13" ht="16.5" customHeight="1">
      <c r="A56" s="25" t="s">
        <v>40</v>
      </c>
      <c r="B56" s="23" t="s">
        <v>41</v>
      </c>
      <c r="C56" s="14"/>
      <c r="D56" s="45">
        <f t="shared" si="21"/>
        <v>0</v>
      </c>
      <c r="E56" s="34">
        <f t="shared" si="20"/>
        <v>0</v>
      </c>
      <c r="F56" s="34"/>
      <c r="G56" s="34"/>
      <c r="H56" s="34"/>
      <c r="I56" s="34"/>
      <c r="J56" s="14">
        <v>0.4</v>
      </c>
      <c r="K56" s="16"/>
      <c r="L56" s="14"/>
      <c r="M56" s="14"/>
    </row>
    <row r="57" spans="1:13" ht="12.75">
      <c r="A57" s="25" t="s">
        <v>18</v>
      </c>
      <c r="B57" s="23" t="s">
        <v>15</v>
      </c>
      <c r="C57" s="14">
        <v>50</v>
      </c>
      <c r="D57" s="45">
        <f t="shared" si="21"/>
        <v>50</v>
      </c>
      <c r="E57" s="34">
        <f t="shared" si="20"/>
        <v>1.7</v>
      </c>
      <c r="F57" s="34">
        <v>1.7</v>
      </c>
      <c r="G57" s="34">
        <v>17.8</v>
      </c>
      <c r="H57" s="34">
        <v>19.5</v>
      </c>
      <c r="I57" s="34">
        <v>11</v>
      </c>
      <c r="J57" s="14">
        <v>7.3</v>
      </c>
      <c r="K57" s="16">
        <f>J57*100/E57</f>
        <v>429.4117647058824</v>
      </c>
      <c r="L57" s="14">
        <f>J57*100/D57</f>
        <v>14.6</v>
      </c>
      <c r="M57" s="14">
        <f>J57*100/C57</f>
        <v>14.6</v>
      </c>
    </row>
    <row r="58" spans="1:13" ht="21" customHeight="1" hidden="1">
      <c r="A58" s="17" t="s">
        <v>12</v>
      </c>
      <c r="B58" s="23" t="s">
        <v>7</v>
      </c>
      <c r="C58" s="14">
        <v>0</v>
      </c>
      <c r="D58" s="45">
        <f t="shared" si="21"/>
        <v>0</v>
      </c>
      <c r="E58" s="34">
        <f t="shared" si="20"/>
        <v>0</v>
      </c>
      <c r="F58" s="34"/>
      <c r="G58" s="34"/>
      <c r="H58" s="34"/>
      <c r="I58" s="34"/>
      <c r="J58" s="14"/>
      <c r="K58" s="16" t="e">
        <f>J58*100/E58</f>
        <v>#DIV/0!</v>
      </c>
      <c r="L58" s="14" t="e">
        <f>J58*100/D58</f>
        <v>#DIV/0!</v>
      </c>
      <c r="M58" s="14"/>
    </row>
    <row r="59" spans="1:13" ht="12.75" customHeight="1">
      <c r="A59" s="46" t="s">
        <v>37</v>
      </c>
      <c r="B59" s="12" t="s">
        <v>38</v>
      </c>
      <c r="C59" s="14">
        <v>0</v>
      </c>
      <c r="D59" s="45">
        <f t="shared" si="21"/>
        <v>0</v>
      </c>
      <c r="E59" s="34">
        <f t="shared" si="20"/>
        <v>0</v>
      </c>
      <c r="F59" s="34"/>
      <c r="G59" s="34"/>
      <c r="H59" s="34"/>
      <c r="I59" s="34"/>
      <c r="J59" s="14"/>
      <c r="K59" s="16"/>
      <c r="L59" s="14"/>
      <c r="M59" s="14"/>
    </row>
    <row r="60" spans="1:13" ht="16.5" customHeight="1">
      <c r="A60" s="48" t="s">
        <v>1</v>
      </c>
      <c r="B60" s="27" t="s">
        <v>0</v>
      </c>
      <c r="C60" s="65">
        <f aca="true" t="shared" si="22" ref="C60:J60">C61+C63+C62</f>
        <v>25680.4</v>
      </c>
      <c r="D60" s="28">
        <f t="shared" si="22"/>
        <v>27606.2</v>
      </c>
      <c r="E60" s="28">
        <f t="shared" si="22"/>
        <v>6548.7</v>
      </c>
      <c r="F60" s="28">
        <f t="shared" si="22"/>
        <v>6548.7</v>
      </c>
      <c r="G60" s="28">
        <f t="shared" si="22"/>
        <v>5467.3</v>
      </c>
      <c r="H60" s="28">
        <f t="shared" si="22"/>
        <v>8967.4</v>
      </c>
      <c r="I60" s="28">
        <f t="shared" si="22"/>
        <v>6622.8</v>
      </c>
      <c r="J60" s="28">
        <f t="shared" si="22"/>
        <v>4156.3</v>
      </c>
      <c r="K60" s="22">
        <f>J60*100/E60</f>
        <v>63.46755844671462</v>
      </c>
      <c r="L60" s="19">
        <f>J60*100/D60</f>
        <v>15.055675898892277</v>
      </c>
      <c r="M60" s="19">
        <f>J60*100/C60</f>
        <v>16.184716748960295</v>
      </c>
    </row>
    <row r="61" spans="1:13" ht="30" customHeight="1">
      <c r="A61" s="55" t="s">
        <v>49</v>
      </c>
      <c r="B61" s="29" t="s">
        <v>20</v>
      </c>
      <c r="C61" s="14">
        <v>25680.4</v>
      </c>
      <c r="D61" s="45">
        <f>F61+G61+H61+I61</f>
        <v>27606.2</v>
      </c>
      <c r="E61" s="34">
        <f t="shared" si="20"/>
        <v>6548.7</v>
      </c>
      <c r="F61" s="34">
        <v>6548.7</v>
      </c>
      <c r="G61" s="34">
        <v>5467.3</v>
      </c>
      <c r="H61" s="34">
        <v>8967.4</v>
      </c>
      <c r="I61" s="34">
        <v>6622.8</v>
      </c>
      <c r="J61" s="14">
        <v>4156.3</v>
      </c>
      <c r="K61" s="16">
        <f>J61*100/E61</f>
        <v>63.46755844671462</v>
      </c>
      <c r="L61" s="14">
        <f>J61*100/D61</f>
        <v>15.055675898892277</v>
      </c>
      <c r="M61" s="14">
        <f>J61*100/C61</f>
        <v>16.184716748960295</v>
      </c>
    </row>
    <row r="62" spans="1:13" ht="17.25" customHeight="1" hidden="1">
      <c r="A62" s="11" t="s">
        <v>52</v>
      </c>
      <c r="B62" s="12" t="s">
        <v>47</v>
      </c>
      <c r="C62" s="14"/>
      <c r="D62" s="45">
        <f>F62+G62+H62+I62</f>
        <v>0</v>
      </c>
      <c r="E62" s="34">
        <f t="shared" si="20"/>
        <v>0</v>
      </c>
      <c r="F62" s="34"/>
      <c r="G62" s="34"/>
      <c r="H62" s="34"/>
      <c r="I62" s="34"/>
      <c r="J62" s="14"/>
      <c r="K62" s="16" t="e">
        <f>J62*100/E62</f>
        <v>#DIV/0!</v>
      </c>
      <c r="L62" s="14" t="e">
        <f>J62*100/D62</f>
        <v>#DIV/0!</v>
      </c>
      <c r="M62" s="14"/>
    </row>
    <row r="63" spans="1:13" ht="18.75" customHeight="1" hidden="1">
      <c r="A63" s="11" t="s">
        <v>48</v>
      </c>
      <c r="B63" s="15" t="s">
        <v>46</v>
      </c>
      <c r="C63" s="14"/>
      <c r="D63" s="45">
        <f>F63+G63+H63+I63</f>
        <v>0</v>
      </c>
      <c r="E63" s="34">
        <f t="shared" si="20"/>
        <v>0</v>
      </c>
      <c r="F63" s="45"/>
      <c r="G63" s="45"/>
      <c r="H63" s="45"/>
      <c r="I63" s="45"/>
      <c r="J63" s="14"/>
      <c r="K63" s="16"/>
      <c r="L63" s="14"/>
      <c r="M63" s="14" t="e">
        <f>J63*100/C63</f>
        <v>#DIV/0!</v>
      </c>
    </row>
    <row r="64" spans="1:13" ht="18" customHeight="1">
      <c r="A64" s="10"/>
      <c r="B64" s="52" t="s">
        <v>4</v>
      </c>
      <c r="C64" s="19">
        <f aca="true" t="shared" si="23" ref="C64:J64">C60+C49</f>
        <v>50111.7</v>
      </c>
      <c r="D64" s="53">
        <f t="shared" si="23"/>
        <v>52037.5</v>
      </c>
      <c r="E64" s="53">
        <f t="shared" si="23"/>
        <v>10877</v>
      </c>
      <c r="F64" s="53">
        <f t="shared" si="23"/>
        <v>10877</v>
      </c>
      <c r="G64" s="53">
        <f t="shared" si="23"/>
        <v>10845.099999999999</v>
      </c>
      <c r="H64" s="53">
        <f t="shared" si="23"/>
        <v>16559.8</v>
      </c>
      <c r="I64" s="53">
        <f t="shared" si="23"/>
        <v>13755.6</v>
      </c>
      <c r="J64" s="53">
        <f t="shared" si="23"/>
        <v>10448.199999999999</v>
      </c>
      <c r="K64" s="22">
        <f>J64*100/E64</f>
        <v>96.05773650822836</v>
      </c>
      <c r="L64" s="19">
        <f>J64*100/D64</f>
        <v>20.078212827288013</v>
      </c>
      <c r="M64" s="19">
        <f>J64*100/C64</f>
        <v>20.849821498771743</v>
      </c>
    </row>
    <row r="65" spans="1:13" ht="12.75">
      <c r="A65" s="68"/>
      <c r="B65" s="69"/>
      <c r="C65" s="69"/>
      <c r="D65" s="69"/>
      <c r="E65" s="69"/>
      <c r="F65" s="69"/>
      <c r="G65" s="69"/>
      <c r="H65" s="69"/>
      <c r="I65" s="69"/>
      <c r="J65" s="69"/>
      <c r="K65" s="22"/>
      <c r="L65" s="19"/>
      <c r="M65" s="14"/>
    </row>
    <row r="66" spans="1:13" ht="12.75">
      <c r="A66" s="71" t="s">
        <v>25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</row>
    <row r="67" spans="1:13" ht="12.75">
      <c r="A67" s="48" t="s">
        <v>3</v>
      </c>
      <c r="B67" s="50" t="s">
        <v>50</v>
      </c>
      <c r="C67" s="57">
        <f aca="true" t="shared" si="24" ref="C67:J67">C68+C71+C73+C75+C72+C77+C76+C70+C74+C69</f>
        <v>59285.8</v>
      </c>
      <c r="D67" s="47">
        <f t="shared" si="24"/>
        <v>59285.8</v>
      </c>
      <c r="E67" s="47">
        <f t="shared" si="24"/>
        <v>12680.799999999997</v>
      </c>
      <c r="F67" s="47">
        <f t="shared" si="24"/>
        <v>12680.799999999997</v>
      </c>
      <c r="G67" s="47">
        <f t="shared" si="24"/>
        <v>12099.499999999998</v>
      </c>
      <c r="H67" s="47">
        <f t="shared" si="24"/>
        <v>12566.999999999998</v>
      </c>
      <c r="I67" s="47">
        <f t="shared" si="24"/>
        <v>21938.500000000004</v>
      </c>
      <c r="J67" s="47">
        <f t="shared" si="24"/>
        <v>22968</v>
      </c>
      <c r="K67" s="22">
        <f aca="true" t="shared" si="25" ref="K67:K72">J67*100/E67</f>
        <v>181.12421929215827</v>
      </c>
      <c r="L67" s="19">
        <f>J67*100/D67</f>
        <v>38.74114880797762</v>
      </c>
      <c r="M67" s="19">
        <f aca="true" t="shared" si="26" ref="M67:M73">J67*100/C67</f>
        <v>38.74114880797762</v>
      </c>
    </row>
    <row r="68" spans="1:13" ht="12.75">
      <c r="A68" s="9" t="s">
        <v>56</v>
      </c>
      <c r="B68" s="42" t="s">
        <v>57</v>
      </c>
      <c r="C68" s="14">
        <v>28500</v>
      </c>
      <c r="D68" s="45">
        <f>F68+G68+H68+I68</f>
        <v>28500</v>
      </c>
      <c r="E68" s="34">
        <f aca="true" t="shared" si="27" ref="E68:E81">F68</f>
        <v>6950</v>
      </c>
      <c r="F68" s="34">
        <v>6950</v>
      </c>
      <c r="G68" s="34">
        <v>7050</v>
      </c>
      <c r="H68" s="34">
        <v>7450</v>
      </c>
      <c r="I68" s="34">
        <v>7050</v>
      </c>
      <c r="J68" s="16">
        <v>6674.5</v>
      </c>
      <c r="K68" s="16">
        <f>J68*100/E68</f>
        <v>96.03597122302158</v>
      </c>
      <c r="L68" s="14">
        <f>J68*100/D68</f>
        <v>23.419298245614034</v>
      </c>
      <c r="M68" s="14">
        <f t="shared" si="26"/>
        <v>23.419298245614034</v>
      </c>
    </row>
    <row r="69" spans="1:13" ht="23.25" customHeight="1">
      <c r="A69" s="9" t="s">
        <v>55</v>
      </c>
      <c r="B69" s="23" t="s">
        <v>54</v>
      </c>
      <c r="C69" s="14">
        <v>9684.1</v>
      </c>
      <c r="D69" s="45">
        <f aca="true" t="shared" si="28" ref="D69:D77">F69+G69+H69+I69</f>
        <v>9684.1</v>
      </c>
      <c r="E69" s="34">
        <f t="shared" si="27"/>
        <v>2417.4</v>
      </c>
      <c r="F69" s="34">
        <v>2417.4</v>
      </c>
      <c r="G69" s="34">
        <v>2435.4</v>
      </c>
      <c r="H69" s="34">
        <v>2423.4</v>
      </c>
      <c r="I69" s="34">
        <v>2407.9</v>
      </c>
      <c r="J69" s="16">
        <v>2571.6</v>
      </c>
      <c r="K69" s="16">
        <f t="shared" si="25"/>
        <v>106.37875403325887</v>
      </c>
      <c r="L69" s="14">
        <f>J69*100/D69</f>
        <v>26.554868289257648</v>
      </c>
      <c r="M69" s="14">
        <f t="shared" si="26"/>
        <v>26.554868289257648</v>
      </c>
    </row>
    <row r="70" spans="1:13" ht="12.75">
      <c r="A70" s="9" t="s">
        <v>8</v>
      </c>
      <c r="B70" s="23" t="s">
        <v>5</v>
      </c>
      <c r="C70" s="14">
        <v>40</v>
      </c>
      <c r="D70" s="45">
        <f t="shared" si="28"/>
        <v>40</v>
      </c>
      <c r="E70" s="34">
        <f t="shared" si="27"/>
        <v>10</v>
      </c>
      <c r="F70" s="34">
        <v>10</v>
      </c>
      <c r="G70" s="34">
        <v>10</v>
      </c>
      <c r="H70" s="34">
        <v>10</v>
      </c>
      <c r="I70" s="34">
        <v>10</v>
      </c>
      <c r="J70" s="13">
        <v>13.2</v>
      </c>
      <c r="K70" s="16">
        <f t="shared" si="25"/>
        <v>132</v>
      </c>
      <c r="L70" s="14">
        <f>J70*100/D70</f>
        <v>33</v>
      </c>
      <c r="M70" s="14">
        <f t="shared" si="26"/>
        <v>33</v>
      </c>
    </row>
    <row r="71" spans="1:13" ht="14.25" customHeight="1">
      <c r="A71" s="9" t="s">
        <v>9</v>
      </c>
      <c r="B71" s="23" t="s">
        <v>6</v>
      </c>
      <c r="C71" s="14">
        <v>12070</v>
      </c>
      <c r="D71" s="45">
        <f t="shared" si="28"/>
        <v>12070</v>
      </c>
      <c r="E71" s="34">
        <f t="shared" si="27"/>
        <v>1090</v>
      </c>
      <c r="F71" s="34">
        <v>1090</v>
      </c>
      <c r="G71" s="34">
        <v>480</v>
      </c>
      <c r="H71" s="34">
        <v>490</v>
      </c>
      <c r="I71" s="34">
        <v>10010</v>
      </c>
      <c r="J71" s="13">
        <v>8152.6</v>
      </c>
      <c r="K71" s="16">
        <f t="shared" si="25"/>
        <v>747.9449541284404</v>
      </c>
      <c r="L71" s="14">
        <f>J71*100/D71</f>
        <v>67.54432477216238</v>
      </c>
      <c r="M71" s="14">
        <f t="shared" si="26"/>
        <v>67.54432477216238</v>
      </c>
    </row>
    <row r="72" spans="1:13" ht="18" customHeight="1" hidden="1">
      <c r="A72" s="9" t="s">
        <v>10</v>
      </c>
      <c r="B72" s="23" t="s">
        <v>21</v>
      </c>
      <c r="C72" s="14">
        <v>0</v>
      </c>
      <c r="D72" s="45">
        <f t="shared" si="28"/>
        <v>0</v>
      </c>
      <c r="E72" s="34">
        <f t="shared" si="27"/>
        <v>0</v>
      </c>
      <c r="F72" s="34"/>
      <c r="G72" s="34"/>
      <c r="H72" s="34"/>
      <c r="I72" s="34"/>
      <c r="J72" s="13"/>
      <c r="K72" s="16" t="e">
        <f t="shared" si="25"/>
        <v>#DIV/0!</v>
      </c>
      <c r="L72" s="14"/>
      <c r="M72" s="14" t="e">
        <f t="shared" si="26"/>
        <v>#DIV/0!</v>
      </c>
    </row>
    <row r="73" spans="1:13" ht="22.5" customHeight="1">
      <c r="A73" s="10" t="s">
        <v>11</v>
      </c>
      <c r="B73" s="23" t="s">
        <v>17</v>
      </c>
      <c r="C73" s="14">
        <v>8807.3</v>
      </c>
      <c r="D73" s="45">
        <f t="shared" si="28"/>
        <v>8807.3</v>
      </c>
      <c r="E73" s="34">
        <f t="shared" si="27"/>
        <v>2179.3</v>
      </c>
      <c r="F73" s="34">
        <v>2179.3</v>
      </c>
      <c r="G73" s="34">
        <v>2090.8</v>
      </c>
      <c r="H73" s="34">
        <v>2160</v>
      </c>
      <c r="I73" s="34">
        <v>2377.2</v>
      </c>
      <c r="J73" s="13">
        <v>2006.6</v>
      </c>
      <c r="K73" s="16">
        <f aca="true" t="shared" si="29" ref="K73:K83">J73*100/E73</f>
        <v>92.0754370669481</v>
      </c>
      <c r="L73" s="14">
        <f>J73*100/D73</f>
        <v>22.783372883857712</v>
      </c>
      <c r="M73" s="14">
        <f t="shared" si="26"/>
        <v>22.783372883857712</v>
      </c>
    </row>
    <row r="74" spans="1:13" ht="18" customHeight="1">
      <c r="A74" s="25" t="s">
        <v>40</v>
      </c>
      <c r="B74" s="23" t="s">
        <v>41</v>
      </c>
      <c r="C74" s="14">
        <v>0</v>
      </c>
      <c r="D74" s="45">
        <f t="shared" si="28"/>
        <v>0</v>
      </c>
      <c r="E74" s="34">
        <f t="shared" si="27"/>
        <v>0</v>
      </c>
      <c r="F74" s="34"/>
      <c r="G74" s="34"/>
      <c r="H74" s="34"/>
      <c r="I74" s="34"/>
      <c r="J74" s="13">
        <v>9.7</v>
      </c>
      <c r="K74" s="16"/>
      <c r="L74" s="14"/>
      <c r="M74" s="14"/>
    </row>
    <row r="75" spans="1:13" ht="12.75">
      <c r="A75" s="24" t="s">
        <v>18</v>
      </c>
      <c r="B75" s="23" t="s">
        <v>15</v>
      </c>
      <c r="C75" s="14">
        <v>25.3</v>
      </c>
      <c r="D75" s="45">
        <f t="shared" si="28"/>
        <v>25.299999999999997</v>
      </c>
      <c r="E75" s="34">
        <f t="shared" si="27"/>
        <v>6.3</v>
      </c>
      <c r="F75" s="34">
        <v>6.3</v>
      </c>
      <c r="G75" s="34">
        <v>6.3</v>
      </c>
      <c r="H75" s="34">
        <v>6.3</v>
      </c>
      <c r="I75" s="34">
        <v>6.4</v>
      </c>
      <c r="J75" s="13">
        <v>3424.1</v>
      </c>
      <c r="K75" s="16">
        <f t="shared" si="29"/>
        <v>54350.793650793654</v>
      </c>
      <c r="L75" s="14">
        <f>J75*100/D75</f>
        <v>13533.992094861662</v>
      </c>
      <c r="M75" s="14">
        <f>J75*100/C75</f>
        <v>13533.99209486166</v>
      </c>
    </row>
    <row r="76" spans="1:13" ht="18" customHeight="1">
      <c r="A76" s="17" t="s">
        <v>12</v>
      </c>
      <c r="B76" s="23" t="s">
        <v>7</v>
      </c>
      <c r="C76" s="14">
        <v>159.1</v>
      </c>
      <c r="D76" s="45">
        <f t="shared" si="28"/>
        <v>159.1</v>
      </c>
      <c r="E76" s="34">
        <f t="shared" si="27"/>
        <v>27.8</v>
      </c>
      <c r="F76" s="34">
        <v>27.8</v>
      </c>
      <c r="G76" s="34">
        <v>27</v>
      </c>
      <c r="H76" s="34">
        <v>27.3</v>
      </c>
      <c r="I76" s="34">
        <v>77</v>
      </c>
      <c r="J76" s="13">
        <v>115.7</v>
      </c>
      <c r="K76" s="16">
        <f t="shared" si="29"/>
        <v>416.1870503597122</v>
      </c>
      <c r="L76" s="14">
        <f>J76*100/D76</f>
        <v>72.7215587680704</v>
      </c>
      <c r="M76" s="14">
        <f>J76*100/C76</f>
        <v>72.7215587680704</v>
      </c>
    </row>
    <row r="77" spans="1:13" ht="18" customHeight="1">
      <c r="A77" s="26" t="s">
        <v>37</v>
      </c>
      <c r="B77" s="12" t="s">
        <v>38</v>
      </c>
      <c r="C77" s="14"/>
      <c r="D77" s="45">
        <f t="shared" si="28"/>
        <v>0</v>
      </c>
      <c r="E77" s="34">
        <f t="shared" si="27"/>
        <v>0</v>
      </c>
      <c r="F77" s="34"/>
      <c r="G77" s="34"/>
      <c r="H77" s="34"/>
      <c r="I77" s="34"/>
      <c r="J77" s="13"/>
      <c r="K77" s="16"/>
      <c r="L77" s="14"/>
      <c r="M77" s="14"/>
    </row>
    <row r="78" spans="1:13" ht="16.5" customHeight="1">
      <c r="A78" s="20" t="s">
        <v>1</v>
      </c>
      <c r="B78" s="27" t="s">
        <v>0</v>
      </c>
      <c r="C78" s="65">
        <f>C79+C81+C80+C82</f>
        <v>40443.9</v>
      </c>
      <c r="D78" s="65">
        <f aca="true" t="shared" si="30" ref="D78:J78">D79+D81+D80+D82</f>
        <v>79724.7</v>
      </c>
      <c r="E78" s="65">
        <f t="shared" si="30"/>
        <v>49412</v>
      </c>
      <c r="F78" s="65">
        <f t="shared" si="30"/>
        <v>49412</v>
      </c>
      <c r="G78" s="65">
        <f t="shared" si="30"/>
        <v>10104.5</v>
      </c>
      <c r="H78" s="65">
        <f t="shared" si="30"/>
        <v>10103.9</v>
      </c>
      <c r="I78" s="65">
        <f t="shared" si="30"/>
        <v>10104.3</v>
      </c>
      <c r="J78" s="65">
        <f t="shared" si="30"/>
        <v>6599</v>
      </c>
      <c r="K78" s="22">
        <f t="shared" si="29"/>
        <v>13.355055452116895</v>
      </c>
      <c r="L78" s="19">
        <f>J78*100/D78</f>
        <v>8.277234031611282</v>
      </c>
      <c r="M78" s="19">
        <f>J78*100/C78</f>
        <v>16.31642843543773</v>
      </c>
    </row>
    <row r="79" spans="1:13" ht="26.25" customHeight="1">
      <c r="A79" s="55" t="s">
        <v>49</v>
      </c>
      <c r="B79" s="29" t="s">
        <v>20</v>
      </c>
      <c r="C79" s="14">
        <v>40443.9</v>
      </c>
      <c r="D79" s="45">
        <f>F79+G79+H79+I79</f>
        <v>79724.7</v>
      </c>
      <c r="E79" s="34">
        <f t="shared" si="27"/>
        <v>49412</v>
      </c>
      <c r="F79" s="34">
        <v>49412</v>
      </c>
      <c r="G79" s="34">
        <v>10104.5</v>
      </c>
      <c r="H79" s="34">
        <v>10103.9</v>
      </c>
      <c r="I79" s="34">
        <v>10104.3</v>
      </c>
      <c r="J79" s="14">
        <v>6843.7</v>
      </c>
      <c r="K79" s="16">
        <f t="shared" si="29"/>
        <v>13.85027928438436</v>
      </c>
      <c r="L79" s="14">
        <f>J79*100/D79</f>
        <v>8.584165258696489</v>
      </c>
      <c r="M79" s="14">
        <f>J79*100/C79</f>
        <v>16.921464052675432</v>
      </c>
    </row>
    <row r="80" spans="1:13" ht="26.25" customHeight="1" hidden="1">
      <c r="A80" s="55" t="s">
        <v>58</v>
      </c>
      <c r="B80" s="29" t="s">
        <v>59</v>
      </c>
      <c r="C80" s="14">
        <v>0</v>
      </c>
      <c r="D80" s="45">
        <f>F80+G80+H80+I80</f>
        <v>0</v>
      </c>
      <c r="E80" s="34">
        <f t="shared" si="27"/>
        <v>0</v>
      </c>
      <c r="F80" s="34"/>
      <c r="G80" s="34"/>
      <c r="H80" s="34"/>
      <c r="I80" s="34"/>
      <c r="J80" s="14"/>
      <c r="K80" s="16" t="e">
        <f t="shared" si="29"/>
        <v>#DIV/0!</v>
      </c>
      <c r="L80" s="14" t="e">
        <f>J80*100/D80</f>
        <v>#DIV/0!</v>
      </c>
      <c r="M80" s="14"/>
    </row>
    <row r="81" spans="1:13" ht="15.75" customHeight="1" hidden="1">
      <c r="A81" s="55" t="s">
        <v>53</v>
      </c>
      <c r="B81" s="30" t="s">
        <v>19</v>
      </c>
      <c r="C81" s="14"/>
      <c r="D81" s="45">
        <f>F81+G81+H81+I81</f>
        <v>0</v>
      </c>
      <c r="E81" s="34">
        <f t="shared" si="27"/>
        <v>0</v>
      </c>
      <c r="F81" s="34"/>
      <c r="G81" s="34"/>
      <c r="H81" s="34"/>
      <c r="I81" s="34"/>
      <c r="J81" s="14"/>
      <c r="K81" s="16" t="e">
        <f t="shared" si="29"/>
        <v>#DIV/0!</v>
      </c>
      <c r="L81" s="14" t="e">
        <f>J81*100/D81</f>
        <v>#DIV/0!</v>
      </c>
      <c r="M81" s="14"/>
    </row>
    <row r="82" spans="1:13" ht="61.5" customHeight="1">
      <c r="A82" s="55" t="s">
        <v>73</v>
      </c>
      <c r="B82" s="12" t="s">
        <v>74</v>
      </c>
      <c r="C82" s="14"/>
      <c r="D82" s="45"/>
      <c r="E82" s="34"/>
      <c r="F82" s="34"/>
      <c r="G82" s="34"/>
      <c r="H82" s="34"/>
      <c r="I82" s="34"/>
      <c r="J82" s="14">
        <v>-244.7</v>
      </c>
      <c r="K82" s="16"/>
      <c r="L82" s="14"/>
      <c r="M82" s="14"/>
    </row>
    <row r="83" spans="1:13" ht="18" customHeight="1">
      <c r="A83" s="17"/>
      <c r="B83" s="18" t="s">
        <v>4</v>
      </c>
      <c r="C83" s="19">
        <f aca="true" t="shared" si="31" ref="C83:J83">C78+C67</f>
        <v>99729.70000000001</v>
      </c>
      <c r="D83" s="19">
        <f t="shared" si="31"/>
        <v>139010.5</v>
      </c>
      <c r="E83" s="19">
        <f t="shared" si="31"/>
        <v>62092.799999999996</v>
      </c>
      <c r="F83" s="19">
        <f t="shared" si="31"/>
        <v>62092.799999999996</v>
      </c>
      <c r="G83" s="19">
        <f t="shared" si="31"/>
        <v>22204</v>
      </c>
      <c r="H83" s="19">
        <f t="shared" si="31"/>
        <v>22670.899999999998</v>
      </c>
      <c r="I83" s="19">
        <f t="shared" si="31"/>
        <v>32042.800000000003</v>
      </c>
      <c r="J83" s="19">
        <f t="shared" si="31"/>
        <v>29567</v>
      </c>
      <c r="K83" s="22">
        <f t="shared" si="29"/>
        <v>47.6174371263657</v>
      </c>
      <c r="L83" s="19">
        <f>J83*100/D83</f>
        <v>21.269616323946753</v>
      </c>
      <c r="M83" s="19">
        <f>J83*100/C83</f>
        <v>29.647136209173393</v>
      </c>
    </row>
    <row r="84" spans="1:13" ht="18.7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22"/>
      <c r="L84" s="19"/>
      <c r="M84" s="14"/>
    </row>
    <row r="85" spans="1:13" ht="12.75">
      <c r="A85" s="71" t="s">
        <v>26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</row>
    <row r="86" spans="1:13" ht="12.75">
      <c r="A86" s="20" t="s">
        <v>3</v>
      </c>
      <c r="B86" s="21" t="s">
        <v>50</v>
      </c>
      <c r="C86" s="57">
        <f aca="true" t="shared" si="32" ref="C86:J86">C87+C89+C90+C91+C92+C93+C94+C95+C96+C88</f>
        <v>40518.600000000006</v>
      </c>
      <c r="D86" s="22">
        <f t="shared" si="32"/>
        <v>40518.600000000006</v>
      </c>
      <c r="E86" s="22">
        <f t="shared" si="32"/>
        <v>5524.099999999999</v>
      </c>
      <c r="F86" s="22">
        <f t="shared" si="32"/>
        <v>5524.099999999999</v>
      </c>
      <c r="G86" s="22">
        <f t="shared" si="32"/>
        <v>10253.3</v>
      </c>
      <c r="H86" s="22">
        <f t="shared" si="32"/>
        <v>10226.3</v>
      </c>
      <c r="I86" s="22">
        <f t="shared" si="32"/>
        <v>14514.9</v>
      </c>
      <c r="J86" s="22">
        <f t="shared" si="32"/>
        <v>9613.7</v>
      </c>
      <c r="K86" s="22">
        <f aca="true" t="shared" si="33" ref="K86:K99">J86*100/E86</f>
        <v>174.03196900852632</v>
      </c>
      <c r="L86" s="19">
        <f aca="true" t="shared" si="34" ref="L86:L99">J86*100/D86</f>
        <v>23.726634187755746</v>
      </c>
      <c r="M86" s="19">
        <f aca="true" t="shared" si="35" ref="M86:M92">J86*100/C86</f>
        <v>23.726634187755746</v>
      </c>
    </row>
    <row r="87" spans="1:13" ht="13.5" customHeight="1">
      <c r="A87" s="9" t="s">
        <v>56</v>
      </c>
      <c r="B87" s="42" t="s">
        <v>57</v>
      </c>
      <c r="C87" s="14">
        <v>24000</v>
      </c>
      <c r="D87" s="45">
        <f>F87+G87+H87+I87</f>
        <v>24000</v>
      </c>
      <c r="E87" s="34">
        <f>F87</f>
        <v>2341</v>
      </c>
      <c r="F87" s="34">
        <v>2341</v>
      </c>
      <c r="G87" s="34">
        <v>6840</v>
      </c>
      <c r="H87" s="34">
        <v>6319</v>
      </c>
      <c r="I87" s="34">
        <v>8500</v>
      </c>
      <c r="J87" s="14">
        <v>6307.4</v>
      </c>
      <c r="K87" s="16">
        <f t="shared" si="33"/>
        <v>269.43186672362236</v>
      </c>
      <c r="L87" s="14">
        <f t="shared" si="34"/>
        <v>26.280833333333334</v>
      </c>
      <c r="M87" s="14">
        <f t="shared" si="35"/>
        <v>26.280833333333334</v>
      </c>
    </row>
    <row r="88" spans="1:13" ht="23.25" customHeight="1">
      <c r="A88" s="9" t="s">
        <v>55</v>
      </c>
      <c r="B88" s="23" t="s">
        <v>54</v>
      </c>
      <c r="C88" s="14">
        <v>6146.4</v>
      </c>
      <c r="D88" s="45">
        <f aca="true" t="shared" si="36" ref="D88:D96">F88+G88+H88+I88</f>
        <v>6146.4</v>
      </c>
      <c r="E88" s="34">
        <f aca="true" t="shared" si="37" ref="E88:E100">F88</f>
        <v>1409.7</v>
      </c>
      <c r="F88" s="34">
        <v>1409.7</v>
      </c>
      <c r="G88" s="34">
        <v>1578.9</v>
      </c>
      <c r="H88" s="34">
        <v>1578.9</v>
      </c>
      <c r="I88" s="34">
        <v>1578.9</v>
      </c>
      <c r="J88" s="14">
        <v>1632.2</v>
      </c>
      <c r="K88" s="16">
        <f t="shared" si="33"/>
        <v>115.78350003546853</v>
      </c>
      <c r="L88" s="14">
        <f t="shared" si="34"/>
        <v>26.555382012234805</v>
      </c>
      <c r="M88" s="14">
        <f t="shared" si="35"/>
        <v>26.555382012234805</v>
      </c>
    </row>
    <row r="89" spans="1:13" ht="18" customHeight="1" hidden="1">
      <c r="A89" s="9" t="s">
        <v>8</v>
      </c>
      <c r="B89" s="23" t="s">
        <v>5</v>
      </c>
      <c r="C89" s="14"/>
      <c r="D89" s="45">
        <f t="shared" si="36"/>
        <v>0</v>
      </c>
      <c r="E89" s="34">
        <f t="shared" si="37"/>
        <v>0</v>
      </c>
      <c r="F89" s="34"/>
      <c r="G89" s="34"/>
      <c r="H89" s="34"/>
      <c r="I89" s="34"/>
      <c r="J89" s="14"/>
      <c r="K89" s="16" t="e">
        <f t="shared" si="33"/>
        <v>#DIV/0!</v>
      </c>
      <c r="L89" s="14" t="e">
        <f t="shared" si="34"/>
        <v>#DIV/0!</v>
      </c>
      <c r="M89" s="14" t="e">
        <f t="shared" si="35"/>
        <v>#DIV/0!</v>
      </c>
    </row>
    <row r="90" spans="1:13" ht="18.75" customHeight="1">
      <c r="A90" s="9" t="s">
        <v>9</v>
      </c>
      <c r="B90" s="23" t="s">
        <v>6</v>
      </c>
      <c r="C90" s="14">
        <v>4372</v>
      </c>
      <c r="D90" s="45">
        <f t="shared" si="36"/>
        <v>4372</v>
      </c>
      <c r="E90" s="34">
        <f t="shared" si="37"/>
        <v>756</v>
      </c>
      <c r="F90" s="34">
        <v>756</v>
      </c>
      <c r="G90" s="34">
        <v>317</v>
      </c>
      <c r="H90" s="34">
        <v>741</v>
      </c>
      <c r="I90" s="34">
        <v>2558</v>
      </c>
      <c r="J90" s="14">
        <v>507.7</v>
      </c>
      <c r="K90" s="16">
        <f t="shared" si="33"/>
        <v>67.15608465608466</v>
      </c>
      <c r="L90" s="14">
        <f t="shared" si="34"/>
        <v>11.612534309240623</v>
      </c>
      <c r="M90" s="14">
        <f t="shared" si="35"/>
        <v>11.612534309240623</v>
      </c>
    </row>
    <row r="91" spans="1:13" ht="18.75" customHeight="1" hidden="1">
      <c r="A91" s="9" t="s">
        <v>10</v>
      </c>
      <c r="B91" s="23" t="s">
        <v>21</v>
      </c>
      <c r="C91" s="14"/>
      <c r="D91" s="45">
        <f t="shared" si="36"/>
        <v>0</v>
      </c>
      <c r="E91" s="34">
        <f t="shared" si="37"/>
        <v>0</v>
      </c>
      <c r="F91" s="34"/>
      <c r="G91" s="34"/>
      <c r="H91" s="34"/>
      <c r="I91" s="34"/>
      <c r="J91" s="14"/>
      <c r="K91" s="16" t="e">
        <f t="shared" si="33"/>
        <v>#DIV/0!</v>
      </c>
      <c r="L91" s="14" t="e">
        <f t="shared" si="34"/>
        <v>#DIV/0!</v>
      </c>
      <c r="M91" s="14" t="e">
        <f t="shared" si="35"/>
        <v>#DIV/0!</v>
      </c>
    </row>
    <row r="92" spans="1:13" ht="24.75" customHeight="1">
      <c r="A92" s="10" t="s">
        <v>11</v>
      </c>
      <c r="B92" s="23" t="s">
        <v>17</v>
      </c>
      <c r="C92" s="14">
        <v>5919.8</v>
      </c>
      <c r="D92" s="45">
        <f t="shared" si="36"/>
        <v>5919.800000000001</v>
      </c>
      <c r="E92" s="34">
        <f t="shared" si="37"/>
        <v>1017.4</v>
      </c>
      <c r="F92" s="34">
        <v>1017.4</v>
      </c>
      <c r="G92" s="34">
        <v>1517.4</v>
      </c>
      <c r="H92" s="34">
        <v>1587.4</v>
      </c>
      <c r="I92" s="34">
        <v>1797.6</v>
      </c>
      <c r="J92" s="14">
        <v>1107.3</v>
      </c>
      <c r="K92" s="16">
        <f t="shared" si="33"/>
        <v>108.83624926282681</v>
      </c>
      <c r="L92" s="14">
        <f t="shared" si="34"/>
        <v>18.70502381837224</v>
      </c>
      <c r="M92" s="14">
        <f t="shared" si="35"/>
        <v>18.705023818372243</v>
      </c>
    </row>
    <row r="93" spans="1:13" ht="16.5" customHeight="1">
      <c r="A93" s="25" t="s">
        <v>40</v>
      </c>
      <c r="B93" s="23" t="s">
        <v>41</v>
      </c>
      <c r="C93" s="14">
        <v>0</v>
      </c>
      <c r="D93" s="45">
        <f t="shared" si="36"/>
        <v>0</v>
      </c>
      <c r="E93" s="34">
        <f t="shared" si="37"/>
        <v>0</v>
      </c>
      <c r="F93" s="34"/>
      <c r="G93" s="34"/>
      <c r="H93" s="34"/>
      <c r="I93" s="34"/>
      <c r="J93" s="14">
        <v>12.9</v>
      </c>
      <c r="K93" s="16"/>
      <c r="L93" s="14"/>
      <c r="M93" s="14"/>
    </row>
    <row r="94" spans="1:13" ht="15" customHeight="1">
      <c r="A94" s="24" t="s">
        <v>18</v>
      </c>
      <c r="B94" s="23" t="s">
        <v>15</v>
      </c>
      <c r="C94" s="14">
        <v>80.4</v>
      </c>
      <c r="D94" s="45">
        <f t="shared" si="36"/>
        <v>80.4</v>
      </c>
      <c r="E94" s="34">
        <f t="shared" si="37"/>
        <v>0</v>
      </c>
      <c r="F94" s="34"/>
      <c r="G94" s="34"/>
      <c r="H94" s="34"/>
      <c r="I94" s="34">
        <v>80.4</v>
      </c>
      <c r="J94" s="14">
        <v>44.1</v>
      </c>
      <c r="K94" s="16"/>
      <c r="L94" s="14">
        <f t="shared" si="34"/>
        <v>54.850746268656714</v>
      </c>
      <c r="M94" s="14">
        <f>J94*100/C94</f>
        <v>54.850746268656714</v>
      </c>
    </row>
    <row r="95" spans="1:13" ht="15.75" customHeight="1" hidden="1">
      <c r="A95" s="17" t="s">
        <v>12</v>
      </c>
      <c r="B95" s="23" t="s">
        <v>7</v>
      </c>
      <c r="C95" s="14">
        <v>0</v>
      </c>
      <c r="D95" s="45">
        <f t="shared" si="36"/>
        <v>0</v>
      </c>
      <c r="E95" s="34">
        <f t="shared" si="37"/>
        <v>0</v>
      </c>
      <c r="F95" s="34"/>
      <c r="G95" s="34"/>
      <c r="H95" s="34"/>
      <c r="I95" s="34"/>
      <c r="J95" s="14"/>
      <c r="K95" s="16" t="e">
        <f t="shared" si="33"/>
        <v>#DIV/0!</v>
      </c>
      <c r="L95" s="14" t="e">
        <f t="shared" si="34"/>
        <v>#DIV/0!</v>
      </c>
      <c r="M95" s="14"/>
    </row>
    <row r="96" spans="1:13" ht="15" customHeight="1">
      <c r="A96" s="26" t="s">
        <v>37</v>
      </c>
      <c r="B96" s="12" t="s">
        <v>38</v>
      </c>
      <c r="C96" s="14">
        <v>0</v>
      </c>
      <c r="D96" s="45">
        <f t="shared" si="36"/>
        <v>0</v>
      </c>
      <c r="E96" s="34">
        <f t="shared" si="37"/>
        <v>0</v>
      </c>
      <c r="F96" s="34"/>
      <c r="G96" s="34"/>
      <c r="H96" s="34"/>
      <c r="I96" s="34"/>
      <c r="J96" s="14">
        <v>2.1</v>
      </c>
      <c r="K96" s="16"/>
      <c r="L96" s="14"/>
      <c r="M96" s="14"/>
    </row>
    <row r="97" spans="1:13" ht="19.5" customHeight="1">
      <c r="A97" s="20" t="s">
        <v>1</v>
      </c>
      <c r="B97" s="27" t="s">
        <v>0</v>
      </c>
      <c r="C97" s="65">
        <f aca="true" t="shared" si="38" ref="C97:J97">C98+C100+C99</f>
        <v>65647.1</v>
      </c>
      <c r="D97" s="58">
        <f t="shared" si="38"/>
        <v>76164.6</v>
      </c>
      <c r="E97" s="58">
        <f t="shared" si="38"/>
        <v>15976.2</v>
      </c>
      <c r="F97" s="58">
        <f t="shared" si="38"/>
        <v>15976.2</v>
      </c>
      <c r="G97" s="58">
        <f t="shared" si="38"/>
        <v>19938.9</v>
      </c>
      <c r="H97" s="58">
        <f t="shared" si="38"/>
        <v>27977.9</v>
      </c>
      <c r="I97" s="58">
        <f t="shared" si="38"/>
        <v>12271.6</v>
      </c>
      <c r="J97" s="58">
        <f t="shared" si="38"/>
        <v>13375.2</v>
      </c>
      <c r="K97" s="22">
        <f t="shared" si="33"/>
        <v>83.7195328050475</v>
      </c>
      <c r="L97" s="19">
        <f t="shared" si="34"/>
        <v>17.560914125459856</v>
      </c>
      <c r="M97" s="19">
        <f>J97*100/C97</f>
        <v>20.37439582251158</v>
      </c>
    </row>
    <row r="98" spans="1:13" ht="25.5" customHeight="1">
      <c r="A98" s="55" t="s">
        <v>49</v>
      </c>
      <c r="B98" s="29" t="s">
        <v>20</v>
      </c>
      <c r="C98" s="14">
        <v>65647.1</v>
      </c>
      <c r="D98" s="45">
        <f>F98+G98+H98+I98</f>
        <v>76164.6</v>
      </c>
      <c r="E98" s="34">
        <f t="shared" si="37"/>
        <v>15976.2</v>
      </c>
      <c r="F98" s="34">
        <v>15976.2</v>
      </c>
      <c r="G98" s="34">
        <v>19938.9</v>
      </c>
      <c r="H98" s="34">
        <v>27977.9</v>
      </c>
      <c r="I98" s="34">
        <v>12271.6</v>
      </c>
      <c r="J98" s="14">
        <v>13375.2</v>
      </c>
      <c r="K98" s="16">
        <f t="shared" si="33"/>
        <v>83.7195328050475</v>
      </c>
      <c r="L98" s="14">
        <f t="shared" si="34"/>
        <v>17.560914125459856</v>
      </c>
      <c r="M98" s="14">
        <f>J98*100/C98</f>
        <v>20.37439582251158</v>
      </c>
    </row>
    <row r="99" spans="1:13" ht="22.5" customHeight="1" hidden="1">
      <c r="A99" s="55" t="s">
        <v>58</v>
      </c>
      <c r="B99" s="29" t="s">
        <v>59</v>
      </c>
      <c r="C99" s="14"/>
      <c r="D99" s="45">
        <f>F99+G99+H99+I99</f>
        <v>0</v>
      </c>
      <c r="E99" s="34">
        <f t="shared" si="37"/>
        <v>0</v>
      </c>
      <c r="F99" s="34"/>
      <c r="G99" s="34"/>
      <c r="H99" s="34"/>
      <c r="I99" s="34"/>
      <c r="J99" s="14"/>
      <c r="K99" s="16" t="e">
        <f t="shared" si="33"/>
        <v>#DIV/0!</v>
      </c>
      <c r="L99" s="14" t="e">
        <f t="shared" si="34"/>
        <v>#DIV/0!</v>
      </c>
      <c r="M99" s="14"/>
    </row>
    <row r="100" spans="1:13" ht="18" customHeight="1" hidden="1">
      <c r="A100" s="11" t="s">
        <v>53</v>
      </c>
      <c r="B100" s="30" t="s">
        <v>19</v>
      </c>
      <c r="C100" s="14"/>
      <c r="D100" s="45">
        <f>F100+G100+H100+I100</f>
        <v>0</v>
      </c>
      <c r="E100" s="34">
        <f t="shared" si="37"/>
        <v>0</v>
      </c>
      <c r="F100" s="34"/>
      <c r="G100" s="34"/>
      <c r="H100" s="34"/>
      <c r="I100" s="34"/>
      <c r="J100" s="14"/>
      <c r="K100" s="16"/>
      <c r="L100" s="14"/>
      <c r="M100" s="14"/>
    </row>
    <row r="101" spans="1:13" ht="17.25" customHeight="1">
      <c r="A101" s="17"/>
      <c r="B101" s="18" t="s">
        <v>4</v>
      </c>
      <c r="C101" s="19">
        <f aca="true" t="shared" si="39" ref="C101:J101">C97+C86</f>
        <v>106165.70000000001</v>
      </c>
      <c r="D101" s="19">
        <f t="shared" si="39"/>
        <v>116683.20000000001</v>
      </c>
      <c r="E101" s="19">
        <f t="shared" si="39"/>
        <v>21500.3</v>
      </c>
      <c r="F101" s="19">
        <f t="shared" si="39"/>
        <v>21500.3</v>
      </c>
      <c r="G101" s="19">
        <f t="shared" si="39"/>
        <v>30192.2</v>
      </c>
      <c r="H101" s="19">
        <f t="shared" si="39"/>
        <v>38204.2</v>
      </c>
      <c r="I101" s="19">
        <f t="shared" si="39"/>
        <v>26786.5</v>
      </c>
      <c r="J101" s="19">
        <f t="shared" si="39"/>
        <v>22988.9</v>
      </c>
      <c r="K101" s="22">
        <f>J101*100/E101</f>
        <v>106.9236243215211</v>
      </c>
      <c r="L101" s="19">
        <f>J101*100/D101</f>
        <v>19.70197937663691</v>
      </c>
      <c r="M101" s="19">
        <f>J101*100/C101</f>
        <v>21.653792138138776</v>
      </c>
    </row>
    <row r="102" spans="1:13" ht="12.75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22"/>
      <c r="L102" s="19"/>
      <c r="M102" s="14"/>
    </row>
    <row r="103" spans="1:13" ht="12.75">
      <c r="A103" s="71" t="s">
        <v>27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1:13" ht="12.75">
      <c r="A104" s="20" t="s">
        <v>3</v>
      </c>
      <c r="B104" s="21" t="s">
        <v>50</v>
      </c>
      <c r="C104" s="57">
        <f aca="true" t="shared" si="40" ref="C104:J104">C105+C108+C112+C109+C110+C113+C111+C107+C106</f>
        <v>5260.7</v>
      </c>
      <c r="D104" s="22">
        <f t="shared" si="40"/>
        <v>5260.7</v>
      </c>
      <c r="E104" s="22">
        <f t="shared" si="40"/>
        <v>1244.7</v>
      </c>
      <c r="F104" s="22">
        <f t="shared" si="40"/>
        <v>1244.7</v>
      </c>
      <c r="G104" s="22">
        <f t="shared" si="40"/>
        <v>1322.5</v>
      </c>
      <c r="H104" s="22">
        <f t="shared" si="40"/>
        <v>1339.4</v>
      </c>
      <c r="I104" s="22">
        <f t="shared" si="40"/>
        <v>1354.1</v>
      </c>
      <c r="J104" s="22">
        <f t="shared" si="40"/>
        <v>968.4000000000001</v>
      </c>
      <c r="K104" s="22">
        <f aca="true" t="shared" si="41" ref="K104:K110">J104*100/E104</f>
        <v>77.80187997107738</v>
      </c>
      <c r="L104" s="19">
        <f aca="true" t="shared" si="42" ref="L104:L111">J104*100/D104</f>
        <v>18.4081966278252</v>
      </c>
      <c r="M104" s="19">
        <f aca="true" t="shared" si="43" ref="M104:M110">J104*100/C104</f>
        <v>18.4081966278252</v>
      </c>
    </row>
    <row r="105" spans="1:13" ht="12.75">
      <c r="A105" s="9" t="s">
        <v>56</v>
      </c>
      <c r="B105" s="42" t="s">
        <v>57</v>
      </c>
      <c r="C105" s="14">
        <v>2820</v>
      </c>
      <c r="D105" s="45">
        <f>F105+G105+H105+I105</f>
        <v>2820</v>
      </c>
      <c r="E105" s="34">
        <f>F105</f>
        <v>705</v>
      </c>
      <c r="F105" s="34">
        <v>705</v>
      </c>
      <c r="G105" s="34">
        <v>705</v>
      </c>
      <c r="H105" s="34">
        <v>705</v>
      </c>
      <c r="I105" s="34">
        <v>705</v>
      </c>
      <c r="J105" s="14">
        <v>379.8</v>
      </c>
      <c r="K105" s="16">
        <f t="shared" si="41"/>
        <v>53.87234042553192</v>
      </c>
      <c r="L105" s="14">
        <f t="shared" si="42"/>
        <v>13.46808510638298</v>
      </c>
      <c r="M105" s="14">
        <f t="shared" si="43"/>
        <v>13.46808510638298</v>
      </c>
    </row>
    <row r="106" spans="1:13" ht="24" customHeight="1">
      <c r="A106" s="9" t="s">
        <v>55</v>
      </c>
      <c r="B106" s="23" t="s">
        <v>54</v>
      </c>
      <c r="C106" s="14">
        <v>1992.2</v>
      </c>
      <c r="D106" s="45">
        <f aca="true" t="shared" si="44" ref="D106:D113">F106+G106+H106+I106</f>
        <v>1992.2</v>
      </c>
      <c r="E106" s="34">
        <f aca="true" t="shared" si="45" ref="E106:E116">F106</f>
        <v>498.1</v>
      </c>
      <c r="F106" s="34">
        <v>498.1</v>
      </c>
      <c r="G106" s="34">
        <v>498</v>
      </c>
      <c r="H106" s="34">
        <v>498.1</v>
      </c>
      <c r="I106" s="34">
        <v>498</v>
      </c>
      <c r="J106" s="14">
        <v>529</v>
      </c>
      <c r="K106" s="16">
        <f t="shared" si="41"/>
        <v>106.20357357960249</v>
      </c>
      <c r="L106" s="14">
        <f t="shared" si="42"/>
        <v>26.553558879630557</v>
      </c>
      <c r="M106" s="14">
        <f t="shared" si="43"/>
        <v>26.553558879630557</v>
      </c>
    </row>
    <row r="107" spans="1:13" ht="15" customHeight="1" hidden="1">
      <c r="A107" s="9" t="s">
        <v>8</v>
      </c>
      <c r="B107" s="23" t="s">
        <v>5</v>
      </c>
      <c r="C107" s="14"/>
      <c r="D107" s="45">
        <f t="shared" si="44"/>
        <v>0</v>
      </c>
      <c r="E107" s="34">
        <f t="shared" si="45"/>
        <v>0</v>
      </c>
      <c r="F107" s="34"/>
      <c r="G107" s="34"/>
      <c r="H107" s="34"/>
      <c r="I107" s="34"/>
      <c r="J107" s="14"/>
      <c r="K107" s="16" t="e">
        <f t="shared" si="41"/>
        <v>#DIV/0!</v>
      </c>
      <c r="L107" s="14" t="e">
        <f t="shared" si="42"/>
        <v>#DIV/0!</v>
      </c>
      <c r="M107" s="14" t="e">
        <f t="shared" si="43"/>
        <v>#DIV/0!</v>
      </c>
    </row>
    <row r="108" spans="1:13" ht="12.75">
      <c r="A108" s="9" t="s">
        <v>9</v>
      </c>
      <c r="B108" s="23" t="s">
        <v>6</v>
      </c>
      <c r="C108" s="14">
        <v>302</v>
      </c>
      <c r="D108" s="45">
        <f t="shared" si="44"/>
        <v>302</v>
      </c>
      <c r="E108" s="34">
        <f t="shared" si="45"/>
        <v>26.9</v>
      </c>
      <c r="F108" s="34">
        <v>26.9</v>
      </c>
      <c r="G108" s="34">
        <v>75.6</v>
      </c>
      <c r="H108" s="34">
        <v>92.3</v>
      </c>
      <c r="I108" s="34">
        <v>107.2</v>
      </c>
      <c r="J108" s="14">
        <v>30.6</v>
      </c>
      <c r="K108" s="16">
        <f t="shared" si="41"/>
        <v>113.75464684014871</v>
      </c>
      <c r="L108" s="14">
        <f t="shared" si="42"/>
        <v>10.132450331125828</v>
      </c>
      <c r="M108" s="14">
        <f t="shared" si="43"/>
        <v>10.132450331125828</v>
      </c>
    </row>
    <row r="109" spans="1:13" ht="12.75">
      <c r="A109" s="9" t="s">
        <v>10</v>
      </c>
      <c r="B109" s="23" t="s">
        <v>21</v>
      </c>
      <c r="C109" s="14">
        <v>1.5</v>
      </c>
      <c r="D109" s="45">
        <f t="shared" si="44"/>
        <v>1.5</v>
      </c>
      <c r="E109" s="34">
        <f t="shared" si="45"/>
        <v>0.2</v>
      </c>
      <c r="F109" s="34">
        <v>0.2</v>
      </c>
      <c r="G109" s="34">
        <v>0.4</v>
      </c>
      <c r="H109" s="34">
        <v>0.5</v>
      </c>
      <c r="I109" s="34">
        <v>0.4</v>
      </c>
      <c r="J109" s="14">
        <v>1.5</v>
      </c>
      <c r="K109" s="16">
        <f t="shared" si="41"/>
        <v>750</v>
      </c>
      <c r="L109" s="14">
        <f t="shared" si="42"/>
        <v>100</v>
      </c>
      <c r="M109" s="14">
        <f t="shared" si="43"/>
        <v>100</v>
      </c>
    </row>
    <row r="110" spans="1:13" ht="22.5" customHeight="1">
      <c r="A110" s="10" t="s">
        <v>11</v>
      </c>
      <c r="B110" s="23" t="s">
        <v>17</v>
      </c>
      <c r="C110" s="14">
        <v>145</v>
      </c>
      <c r="D110" s="45">
        <f t="shared" si="44"/>
        <v>145</v>
      </c>
      <c r="E110" s="34">
        <f t="shared" si="45"/>
        <v>14.5</v>
      </c>
      <c r="F110" s="34">
        <v>14.5</v>
      </c>
      <c r="G110" s="34">
        <v>43.5</v>
      </c>
      <c r="H110" s="34">
        <v>43.5</v>
      </c>
      <c r="I110" s="34">
        <v>43.5</v>
      </c>
      <c r="J110" s="14">
        <v>27.5</v>
      </c>
      <c r="K110" s="16">
        <f t="shared" si="41"/>
        <v>189.6551724137931</v>
      </c>
      <c r="L110" s="14">
        <f t="shared" si="42"/>
        <v>18.96551724137931</v>
      </c>
      <c r="M110" s="14">
        <f t="shared" si="43"/>
        <v>18.96551724137931</v>
      </c>
    </row>
    <row r="111" spans="1:13" ht="24.75" customHeight="1" hidden="1">
      <c r="A111" s="25" t="s">
        <v>40</v>
      </c>
      <c r="B111" s="23" t="s">
        <v>41</v>
      </c>
      <c r="C111" s="14">
        <v>0</v>
      </c>
      <c r="D111" s="45">
        <f t="shared" si="44"/>
        <v>0</v>
      </c>
      <c r="E111" s="34">
        <f t="shared" si="45"/>
        <v>0</v>
      </c>
      <c r="F111" s="34"/>
      <c r="G111" s="34"/>
      <c r="H111" s="34"/>
      <c r="I111" s="34"/>
      <c r="J111" s="14"/>
      <c r="K111" s="16"/>
      <c r="L111" s="14" t="e">
        <f t="shared" si="42"/>
        <v>#DIV/0!</v>
      </c>
      <c r="M111" s="14"/>
    </row>
    <row r="112" spans="1:13" ht="1.5" customHeight="1" hidden="1">
      <c r="A112" s="17" t="s">
        <v>12</v>
      </c>
      <c r="B112" s="54" t="s">
        <v>7</v>
      </c>
      <c r="C112" s="14"/>
      <c r="D112" s="45">
        <f t="shared" si="44"/>
        <v>0</v>
      </c>
      <c r="E112" s="34">
        <f t="shared" si="45"/>
        <v>0</v>
      </c>
      <c r="F112" s="34"/>
      <c r="G112" s="34"/>
      <c r="H112" s="34"/>
      <c r="I112" s="34"/>
      <c r="J112" s="14"/>
      <c r="K112" s="16"/>
      <c r="L112" s="14"/>
      <c r="M112" s="14"/>
    </row>
    <row r="113" spans="1:13" ht="15.75" customHeight="1">
      <c r="A113" s="25" t="s">
        <v>37</v>
      </c>
      <c r="B113" s="12" t="s">
        <v>38</v>
      </c>
      <c r="C113" s="14"/>
      <c r="D113" s="45">
        <f t="shared" si="44"/>
        <v>0</v>
      </c>
      <c r="E113" s="34">
        <f t="shared" si="45"/>
        <v>0</v>
      </c>
      <c r="F113" s="34"/>
      <c r="G113" s="34"/>
      <c r="H113" s="34"/>
      <c r="I113" s="34"/>
      <c r="J113" s="14"/>
      <c r="K113" s="22"/>
      <c r="L113" s="19"/>
      <c r="M113" s="14"/>
    </row>
    <row r="114" spans="1:13" ht="17.25" customHeight="1">
      <c r="A114" s="48" t="s">
        <v>1</v>
      </c>
      <c r="B114" s="27" t="s">
        <v>0</v>
      </c>
      <c r="C114" s="65">
        <f aca="true" t="shared" si="46" ref="C114:J114">C115+C116</f>
        <v>23460.7</v>
      </c>
      <c r="D114" s="28">
        <f t="shared" si="46"/>
        <v>23875.4</v>
      </c>
      <c r="E114" s="28">
        <f t="shared" si="46"/>
        <v>6223</v>
      </c>
      <c r="F114" s="28">
        <f t="shared" si="46"/>
        <v>6223</v>
      </c>
      <c r="G114" s="28">
        <f t="shared" si="46"/>
        <v>5884.1</v>
      </c>
      <c r="H114" s="28">
        <f t="shared" si="46"/>
        <v>5884.1</v>
      </c>
      <c r="I114" s="28">
        <f t="shared" si="46"/>
        <v>5884.2</v>
      </c>
      <c r="J114" s="28">
        <f t="shared" si="46"/>
        <v>6521.7</v>
      </c>
      <c r="K114" s="22">
        <f>J114*100/E114</f>
        <v>104.79993572232043</v>
      </c>
      <c r="L114" s="19">
        <f>J114*100/D114</f>
        <v>27.315563299463044</v>
      </c>
      <c r="M114" s="19">
        <f>J114*100/C114</f>
        <v>27.798403287199445</v>
      </c>
    </row>
    <row r="115" spans="1:13" ht="22.5" customHeight="1">
      <c r="A115" s="11" t="s">
        <v>49</v>
      </c>
      <c r="B115" s="29" t="s">
        <v>20</v>
      </c>
      <c r="C115" s="14">
        <v>23460.7</v>
      </c>
      <c r="D115" s="45">
        <f>F115+G115+H115+I115</f>
        <v>23875.4</v>
      </c>
      <c r="E115" s="34">
        <f t="shared" si="45"/>
        <v>6223</v>
      </c>
      <c r="F115" s="34">
        <v>6223</v>
      </c>
      <c r="G115" s="34">
        <v>5884.1</v>
      </c>
      <c r="H115" s="34">
        <v>5884.1</v>
      </c>
      <c r="I115" s="34">
        <v>5884.2</v>
      </c>
      <c r="J115" s="14">
        <v>6521.7</v>
      </c>
      <c r="K115" s="16">
        <f>J115*100/E115</f>
        <v>104.79993572232043</v>
      </c>
      <c r="L115" s="14">
        <f>J115*100/D115</f>
        <v>27.315563299463044</v>
      </c>
      <c r="M115" s="14">
        <f>J115*100/C115</f>
        <v>27.798403287199445</v>
      </c>
    </row>
    <row r="116" spans="1:13" ht="22.5" customHeight="1" hidden="1">
      <c r="A116" s="55" t="s">
        <v>53</v>
      </c>
      <c r="B116" s="30" t="s">
        <v>19</v>
      </c>
      <c r="C116" s="14"/>
      <c r="D116" s="45">
        <f>F116+G116+H116+I116</f>
        <v>0</v>
      </c>
      <c r="E116" s="34">
        <f t="shared" si="45"/>
        <v>0</v>
      </c>
      <c r="F116" s="34"/>
      <c r="G116" s="34"/>
      <c r="H116" s="34"/>
      <c r="I116" s="34"/>
      <c r="J116" s="14"/>
      <c r="K116" s="22"/>
      <c r="L116" s="19"/>
      <c r="M116" s="14"/>
    </row>
    <row r="117" spans="1:13" ht="12.75" customHeight="1">
      <c r="A117" s="17"/>
      <c r="B117" s="18" t="s">
        <v>4</v>
      </c>
      <c r="C117" s="59">
        <f aca="true" t="shared" si="47" ref="C117:J117">C114+C104</f>
        <v>28721.4</v>
      </c>
      <c r="D117" s="19">
        <f t="shared" si="47"/>
        <v>29136.100000000002</v>
      </c>
      <c r="E117" s="47">
        <f t="shared" si="47"/>
        <v>7467.7</v>
      </c>
      <c r="F117" s="47">
        <f t="shared" si="47"/>
        <v>7467.7</v>
      </c>
      <c r="G117" s="47">
        <f t="shared" si="47"/>
        <v>7206.6</v>
      </c>
      <c r="H117" s="47">
        <f t="shared" si="47"/>
        <v>7223.5</v>
      </c>
      <c r="I117" s="47">
        <f t="shared" si="47"/>
        <v>7238.299999999999</v>
      </c>
      <c r="J117" s="19">
        <f t="shared" si="47"/>
        <v>7490.1</v>
      </c>
      <c r="K117" s="22">
        <f>J117*100/E117</f>
        <v>100.29995848788784</v>
      </c>
      <c r="L117" s="19">
        <f>J117*100/D117</f>
        <v>25.707284090870086</v>
      </c>
      <c r="M117" s="19">
        <f>J117*100/C117</f>
        <v>26.07846414172011</v>
      </c>
    </row>
    <row r="118" spans="1:13" ht="12.75">
      <c r="A118" s="68"/>
      <c r="B118" s="69"/>
      <c r="C118" s="69"/>
      <c r="D118" s="69"/>
      <c r="E118" s="69"/>
      <c r="F118" s="69"/>
      <c r="G118" s="69"/>
      <c r="H118" s="69"/>
      <c r="I118" s="69"/>
      <c r="J118" s="69"/>
      <c r="K118" s="22"/>
      <c r="L118" s="19"/>
      <c r="M118" s="14"/>
    </row>
    <row r="119" spans="1:13" ht="12.75">
      <c r="A119" s="71" t="s">
        <v>28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1:13" ht="12.75">
      <c r="A120" s="20" t="s">
        <v>3</v>
      </c>
      <c r="B120" s="21" t="s">
        <v>50</v>
      </c>
      <c r="C120" s="57">
        <f aca="true" t="shared" si="48" ref="C120:J120">C121+C124+C128+C125+C126+C129+C127+C130+C122+C123</f>
        <v>11634.3</v>
      </c>
      <c r="D120" s="57">
        <f t="shared" si="48"/>
        <v>11634.3</v>
      </c>
      <c r="E120" s="57">
        <f t="shared" si="48"/>
        <v>2916.5</v>
      </c>
      <c r="F120" s="57">
        <f t="shared" si="48"/>
        <v>2916.5</v>
      </c>
      <c r="G120" s="57">
        <f t="shared" si="48"/>
        <v>2906.3</v>
      </c>
      <c r="H120" s="57">
        <f t="shared" si="48"/>
        <v>2906.5</v>
      </c>
      <c r="I120" s="57">
        <f t="shared" si="48"/>
        <v>2905</v>
      </c>
      <c r="J120" s="57">
        <f t="shared" si="48"/>
        <v>4968.6</v>
      </c>
      <c r="K120" s="22">
        <f aca="true" t="shared" si="49" ref="K120:K129">J120*100/E120</f>
        <v>170.36173495628324</v>
      </c>
      <c r="L120" s="19">
        <f aca="true" t="shared" si="50" ref="L120:L127">J120*100/D120</f>
        <v>42.70647997730848</v>
      </c>
      <c r="M120" s="19">
        <f aca="true" t="shared" si="51" ref="M120:M126">J120*100/C120</f>
        <v>42.70647997730848</v>
      </c>
    </row>
    <row r="121" spans="1:13" ht="12.75">
      <c r="A121" s="9" t="s">
        <v>56</v>
      </c>
      <c r="B121" s="42" t="s">
        <v>57</v>
      </c>
      <c r="C121" s="14">
        <v>6600</v>
      </c>
      <c r="D121" s="45">
        <f>F121+G121+H121+I121</f>
        <v>6600</v>
      </c>
      <c r="E121" s="34">
        <f>F121</f>
        <v>1650</v>
      </c>
      <c r="F121" s="34">
        <v>1650</v>
      </c>
      <c r="G121" s="34">
        <v>1650</v>
      </c>
      <c r="H121" s="34">
        <v>1650</v>
      </c>
      <c r="I121" s="34">
        <v>1650</v>
      </c>
      <c r="J121" s="14">
        <v>3500.4</v>
      </c>
      <c r="K121" s="16">
        <f t="shared" si="49"/>
        <v>212.14545454545456</v>
      </c>
      <c r="L121" s="14">
        <f t="shared" si="50"/>
        <v>53.03636363636364</v>
      </c>
      <c r="M121" s="14">
        <f t="shared" si="51"/>
        <v>53.03636363636364</v>
      </c>
    </row>
    <row r="122" spans="1:13" ht="26.25" customHeight="1">
      <c r="A122" s="9" t="s">
        <v>55</v>
      </c>
      <c r="B122" s="23" t="s">
        <v>54</v>
      </c>
      <c r="C122" s="14">
        <v>4315</v>
      </c>
      <c r="D122" s="45">
        <f aca="true" t="shared" si="52" ref="D122:D130">F122+G122+H122+I122</f>
        <v>4315</v>
      </c>
      <c r="E122" s="34">
        <f aca="true" t="shared" si="53" ref="E122:E132">F122</f>
        <v>1078.8</v>
      </c>
      <c r="F122" s="34">
        <v>1078.8</v>
      </c>
      <c r="G122" s="34">
        <v>1078.8</v>
      </c>
      <c r="H122" s="34">
        <v>1078.8</v>
      </c>
      <c r="I122" s="34">
        <v>1078.6</v>
      </c>
      <c r="J122" s="14">
        <v>1145.8</v>
      </c>
      <c r="K122" s="16">
        <f t="shared" si="49"/>
        <v>106.21060437523174</v>
      </c>
      <c r="L122" s="14">
        <f t="shared" si="50"/>
        <v>26.55388180764774</v>
      </c>
      <c r="M122" s="14">
        <f t="shared" si="51"/>
        <v>26.55388180764774</v>
      </c>
    </row>
    <row r="123" spans="1:13" ht="16.5" customHeight="1">
      <c r="A123" s="9" t="s">
        <v>8</v>
      </c>
      <c r="B123" s="23" t="s">
        <v>5</v>
      </c>
      <c r="C123" s="14">
        <v>10</v>
      </c>
      <c r="D123" s="45">
        <f t="shared" si="52"/>
        <v>10</v>
      </c>
      <c r="E123" s="34">
        <f t="shared" si="53"/>
        <v>10</v>
      </c>
      <c r="F123" s="34">
        <v>10</v>
      </c>
      <c r="G123" s="34"/>
      <c r="H123" s="34"/>
      <c r="I123" s="34"/>
      <c r="J123" s="14"/>
      <c r="K123" s="16">
        <f t="shared" si="49"/>
        <v>0</v>
      </c>
      <c r="L123" s="14">
        <f t="shared" si="50"/>
        <v>0</v>
      </c>
      <c r="M123" s="14">
        <f t="shared" si="51"/>
        <v>0</v>
      </c>
    </row>
    <row r="124" spans="1:13" ht="17.25" customHeight="1">
      <c r="A124" s="9" t="s">
        <v>9</v>
      </c>
      <c r="B124" s="23" t="s">
        <v>6</v>
      </c>
      <c r="C124" s="14">
        <v>229</v>
      </c>
      <c r="D124" s="45">
        <f t="shared" si="52"/>
        <v>229</v>
      </c>
      <c r="E124" s="34">
        <f t="shared" si="53"/>
        <v>57.5</v>
      </c>
      <c r="F124" s="34">
        <v>57.5</v>
      </c>
      <c r="G124" s="34">
        <v>57.4</v>
      </c>
      <c r="H124" s="34">
        <v>57.5</v>
      </c>
      <c r="I124" s="34">
        <v>56.6</v>
      </c>
      <c r="J124" s="14">
        <v>23.1</v>
      </c>
      <c r="K124" s="16">
        <f t="shared" si="49"/>
        <v>40.17391304347826</v>
      </c>
      <c r="L124" s="14">
        <f t="shared" si="50"/>
        <v>10.087336244541484</v>
      </c>
      <c r="M124" s="14">
        <f t="shared" si="51"/>
        <v>10.087336244541484</v>
      </c>
    </row>
    <row r="125" spans="1:13" ht="16.5" customHeight="1">
      <c r="A125" s="9" t="s">
        <v>10</v>
      </c>
      <c r="B125" s="23" t="s">
        <v>21</v>
      </c>
      <c r="C125" s="14">
        <v>14</v>
      </c>
      <c r="D125" s="45">
        <f t="shared" si="52"/>
        <v>14</v>
      </c>
      <c r="E125" s="34">
        <f t="shared" si="53"/>
        <v>3.6</v>
      </c>
      <c r="F125" s="34">
        <v>3.6</v>
      </c>
      <c r="G125" s="34">
        <v>3.6</v>
      </c>
      <c r="H125" s="34">
        <v>3.6</v>
      </c>
      <c r="I125" s="34">
        <v>3.2</v>
      </c>
      <c r="J125" s="14">
        <v>4</v>
      </c>
      <c r="K125" s="16">
        <f t="shared" si="49"/>
        <v>111.11111111111111</v>
      </c>
      <c r="L125" s="14">
        <f t="shared" si="50"/>
        <v>28.571428571428573</v>
      </c>
      <c r="M125" s="14">
        <f t="shared" si="51"/>
        <v>28.571428571428573</v>
      </c>
    </row>
    <row r="126" spans="1:13" ht="24" customHeight="1">
      <c r="A126" s="10" t="s">
        <v>11</v>
      </c>
      <c r="B126" s="23" t="s">
        <v>17</v>
      </c>
      <c r="C126" s="14">
        <v>466.3</v>
      </c>
      <c r="D126" s="45">
        <f t="shared" si="52"/>
        <v>466.29999999999995</v>
      </c>
      <c r="E126" s="34">
        <f t="shared" si="53"/>
        <v>116.6</v>
      </c>
      <c r="F126" s="34">
        <v>116.6</v>
      </c>
      <c r="G126" s="34">
        <v>116.5</v>
      </c>
      <c r="H126" s="34">
        <v>116.6</v>
      </c>
      <c r="I126" s="34">
        <v>116.6</v>
      </c>
      <c r="J126" s="14">
        <v>295.3</v>
      </c>
      <c r="K126" s="16">
        <f t="shared" si="49"/>
        <v>253.2590051457976</v>
      </c>
      <c r="L126" s="14">
        <f t="shared" si="50"/>
        <v>63.32832940167275</v>
      </c>
      <c r="M126" s="14">
        <f t="shared" si="51"/>
        <v>63.32832940167274</v>
      </c>
    </row>
    <row r="127" spans="1:13" ht="14.25" customHeight="1" hidden="1">
      <c r="A127" s="25" t="s">
        <v>40</v>
      </c>
      <c r="B127" s="23" t="s">
        <v>41</v>
      </c>
      <c r="C127" s="14"/>
      <c r="D127" s="45">
        <f t="shared" si="52"/>
        <v>0</v>
      </c>
      <c r="E127" s="34">
        <f t="shared" si="53"/>
        <v>0</v>
      </c>
      <c r="F127" s="34"/>
      <c r="G127" s="34"/>
      <c r="H127" s="34"/>
      <c r="I127" s="34"/>
      <c r="J127" s="14"/>
      <c r="K127" s="16" t="e">
        <f t="shared" si="49"/>
        <v>#DIV/0!</v>
      </c>
      <c r="L127" s="14" t="e">
        <f t="shared" si="50"/>
        <v>#DIV/0!</v>
      </c>
      <c r="M127" s="14"/>
    </row>
    <row r="128" spans="1:13" ht="18" customHeight="1" hidden="1">
      <c r="A128" s="24" t="s">
        <v>18</v>
      </c>
      <c r="B128" s="23" t="s">
        <v>15</v>
      </c>
      <c r="C128" s="14">
        <v>0</v>
      </c>
      <c r="D128" s="45">
        <f t="shared" si="52"/>
        <v>0</v>
      </c>
      <c r="E128" s="34">
        <f t="shared" si="53"/>
        <v>0</v>
      </c>
      <c r="F128" s="34"/>
      <c r="G128" s="34"/>
      <c r="H128" s="34"/>
      <c r="I128" s="34"/>
      <c r="J128" s="14"/>
      <c r="K128" s="16"/>
      <c r="L128" s="14"/>
      <c r="M128" s="14"/>
    </row>
    <row r="129" spans="1:13" ht="15.75" customHeight="1" hidden="1">
      <c r="A129" s="17" t="s">
        <v>12</v>
      </c>
      <c r="B129" s="23" t="s">
        <v>7</v>
      </c>
      <c r="C129" s="14"/>
      <c r="D129" s="45">
        <f t="shared" si="52"/>
        <v>0</v>
      </c>
      <c r="E129" s="34">
        <f t="shared" si="53"/>
        <v>0</v>
      </c>
      <c r="F129" s="34"/>
      <c r="G129" s="34"/>
      <c r="H129" s="34"/>
      <c r="I129" s="34"/>
      <c r="J129" s="14"/>
      <c r="K129" s="22" t="e">
        <f t="shared" si="49"/>
        <v>#DIV/0!</v>
      </c>
      <c r="L129" s="19"/>
      <c r="M129" s="14"/>
    </row>
    <row r="130" spans="1:13" ht="13.5" customHeight="1">
      <c r="A130" s="24" t="s">
        <v>37</v>
      </c>
      <c r="B130" s="12" t="s">
        <v>38</v>
      </c>
      <c r="C130" s="14"/>
      <c r="D130" s="45">
        <f t="shared" si="52"/>
        <v>0</v>
      </c>
      <c r="E130" s="34">
        <f t="shared" si="53"/>
        <v>0</v>
      </c>
      <c r="F130" s="34"/>
      <c r="G130" s="34"/>
      <c r="H130" s="34"/>
      <c r="I130" s="34"/>
      <c r="J130" s="14"/>
      <c r="K130" s="22"/>
      <c r="L130" s="19"/>
      <c r="M130" s="14"/>
    </row>
    <row r="131" spans="1:13" ht="18" customHeight="1">
      <c r="A131" s="20" t="s">
        <v>1</v>
      </c>
      <c r="B131" s="27" t="s">
        <v>0</v>
      </c>
      <c r="C131" s="65">
        <f>C132+C133+C134</f>
        <v>27933.1</v>
      </c>
      <c r="D131" s="65">
        <f aca="true" t="shared" si="54" ref="D131:J131">D132+D133+D134</f>
        <v>29627.7</v>
      </c>
      <c r="E131" s="65">
        <f t="shared" si="54"/>
        <v>8676.8</v>
      </c>
      <c r="F131" s="65">
        <f t="shared" si="54"/>
        <v>8676.8</v>
      </c>
      <c r="G131" s="65">
        <f t="shared" si="54"/>
        <v>6982.2</v>
      </c>
      <c r="H131" s="65">
        <f t="shared" si="54"/>
        <v>6982.2</v>
      </c>
      <c r="I131" s="65">
        <f t="shared" si="54"/>
        <v>6986.5</v>
      </c>
      <c r="J131" s="65">
        <f t="shared" si="54"/>
        <v>6274.3</v>
      </c>
      <c r="K131" s="22">
        <f>J131*100/E131</f>
        <v>72.31122072653514</v>
      </c>
      <c r="L131" s="19">
        <f>J131*100/D131</f>
        <v>21.177141661350696</v>
      </c>
      <c r="M131" s="19">
        <f>J131*100/C131</f>
        <v>22.461882139826944</v>
      </c>
    </row>
    <row r="132" spans="1:13" ht="22.5" customHeight="1">
      <c r="A132" s="55" t="s">
        <v>49</v>
      </c>
      <c r="B132" s="29" t="s">
        <v>20</v>
      </c>
      <c r="C132" s="14">
        <v>27933.1</v>
      </c>
      <c r="D132" s="45">
        <f>F132+G132+H132+I132</f>
        <v>29627.7</v>
      </c>
      <c r="E132" s="34">
        <f t="shared" si="53"/>
        <v>8676.8</v>
      </c>
      <c r="F132" s="34">
        <v>8676.8</v>
      </c>
      <c r="G132" s="34">
        <v>6982.2</v>
      </c>
      <c r="H132" s="34">
        <v>6982.2</v>
      </c>
      <c r="I132" s="34">
        <v>6986.5</v>
      </c>
      <c r="J132" s="14">
        <v>6330</v>
      </c>
      <c r="K132" s="16">
        <f>J132*100/E132</f>
        <v>72.95316245620506</v>
      </c>
      <c r="L132" s="14">
        <f>J132*100/D132</f>
        <v>21.365141404833988</v>
      </c>
      <c r="M132" s="14">
        <f>J132*100/C132</f>
        <v>22.66128714679001</v>
      </c>
    </row>
    <row r="133" spans="1:13" ht="24" customHeight="1" hidden="1">
      <c r="A133" s="55" t="s">
        <v>58</v>
      </c>
      <c r="B133" s="29" t="s">
        <v>59</v>
      </c>
      <c r="C133" s="14"/>
      <c r="D133" s="45"/>
      <c r="E133" s="34"/>
      <c r="F133" s="34"/>
      <c r="G133" s="34"/>
      <c r="H133" s="34"/>
      <c r="I133" s="34"/>
      <c r="J133" s="14"/>
      <c r="K133" s="16"/>
      <c r="L133" s="14"/>
      <c r="M133" s="14"/>
    </row>
    <row r="134" spans="1:13" ht="61.5" customHeight="1">
      <c r="A134" s="55" t="s">
        <v>73</v>
      </c>
      <c r="B134" s="12" t="s">
        <v>74</v>
      </c>
      <c r="C134" s="14"/>
      <c r="D134" s="45"/>
      <c r="E134" s="34"/>
      <c r="F134" s="34"/>
      <c r="G134" s="34"/>
      <c r="H134" s="34"/>
      <c r="I134" s="34"/>
      <c r="J134" s="14">
        <v>-55.7</v>
      </c>
      <c r="K134" s="16"/>
      <c r="L134" s="14"/>
      <c r="M134" s="14"/>
    </row>
    <row r="135" spans="1:13" ht="14.25" customHeight="1">
      <c r="A135" s="17"/>
      <c r="B135" s="18" t="s">
        <v>4</v>
      </c>
      <c r="C135" s="19">
        <f aca="true" t="shared" si="55" ref="C135:J135">C131+C120</f>
        <v>39567.399999999994</v>
      </c>
      <c r="D135" s="19">
        <f t="shared" si="55"/>
        <v>41262</v>
      </c>
      <c r="E135" s="19">
        <f t="shared" si="55"/>
        <v>11593.3</v>
      </c>
      <c r="F135" s="19">
        <f t="shared" si="55"/>
        <v>11593.3</v>
      </c>
      <c r="G135" s="19">
        <f t="shared" si="55"/>
        <v>9888.5</v>
      </c>
      <c r="H135" s="19">
        <f t="shared" si="55"/>
        <v>9888.7</v>
      </c>
      <c r="I135" s="19">
        <f t="shared" si="55"/>
        <v>9891.5</v>
      </c>
      <c r="J135" s="19">
        <f t="shared" si="55"/>
        <v>11242.900000000001</v>
      </c>
      <c r="K135" s="22">
        <f>J135*100/E135</f>
        <v>96.97756462784542</v>
      </c>
      <c r="L135" s="19">
        <f>J135*100/D135</f>
        <v>27.2475885802918</v>
      </c>
      <c r="M135" s="19">
        <f>J135*100/C135</f>
        <v>28.414553394966575</v>
      </c>
    </row>
    <row r="136" spans="1:13" ht="12.75">
      <c r="A136" s="68"/>
      <c r="B136" s="69"/>
      <c r="C136" s="69"/>
      <c r="D136" s="69"/>
      <c r="E136" s="69"/>
      <c r="F136" s="69"/>
      <c r="G136" s="69"/>
      <c r="H136" s="69"/>
      <c r="I136" s="69"/>
      <c r="J136" s="69"/>
      <c r="K136" s="22"/>
      <c r="L136" s="19"/>
      <c r="M136" s="14"/>
    </row>
    <row r="137" spans="1:13" ht="12.75">
      <c r="A137" s="71" t="s">
        <v>29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1:13" ht="12.75">
      <c r="A138" s="20" t="s">
        <v>3</v>
      </c>
      <c r="B138" s="63" t="s">
        <v>50</v>
      </c>
      <c r="C138" s="57">
        <f aca="true" t="shared" si="56" ref="C138:J138">C139+C142+C143+C144+C146+C148+C145+C147+C140+C141</f>
        <v>15752.9</v>
      </c>
      <c r="D138" s="57">
        <f t="shared" si="56"/>
        <v>15752.9</v>
      </c>
      <c r="E138" s="57">
        <f t="shared" si="56"/>
        <v>4463</v>
      </c>
      <c r="F138" s="57">
        <f t="shared" si="56"/>
        <v>4463</v>
      </c>
      <c r="G138" s="57">
        <f t="shared" si="56"/>
        <v>3686.0999999999995</v>
      </c>
      <c r="H138" s="57">
        <f t="shared" si="56"/>
        <v>3793.2</v>
      </c>
      <c r="I138" s="57">
        <f t="shared" si="56"/>
        <v>3810.6</v>
      </c>
      <c r="J138" s="57">
        <f t="shared" si="56"/>
        <v>3996.7</v>
      </c>
      <c r="K138" s="22">
        <f>J138*100/E138</f>
        <v>89.55187093883038</v>
      </c>
      <c r="L138" s="19">
        <f>J138*100/D138</f>
        <v>25.37120149305842</v>
      </c>
      <c r="M138" s="19">
        <f>J138*100/C138</f>
        <v>25.37120149305842</v>
      </c>
    </row>
    <row r="139" spans="1:13" ht="12.75">
      <c r="A139" s="9" t="s">
        <v>56</v>
      </c>
      <c r="B139" s="60" t="s">
        <v>57</v>
      </c>
      <c r="C139" s="14">
        <v>3400</v>
      </c>
      <c r="D139" s="45">
        <f>F139+G139+H139+I139</f>
        <v>3400</v>
      </c>
      <c r="E139" s="34">
        <f aca="true" t="shared" si="57" ref="E139:E151">F139</f>
        <v>1018.5</v>
      </c>
      <c r="F139" s="34">
        <v>1018.5</v>
      </c>
      <c r="G139" s="34">
        <v>793.5</v>
      </c>
      <c r="H139" s="34">
        <v>793.5</v>
      </c>
      <c r="I139" s="34">
        <v>794.5</v>
      </c>
      <c r="J139" s="14">
        <v>723.8</v>
      </c>
      <c r="K139" s="16">
        <f>J139*100/E139</f>
        <v>71.06529209621993</v>
      </c>
      <c r="L139" s="14">
        <f>J139*100/D139</f>
        <v>21.288235294117648</v>
      </c>
      <c r="M139" s="14">
        <f>J139*100/C139</f>
        <v>21.288235294117648</v>
      </c>
    </row>
    <row r="140" spans="1:13" ht="23.25" customHeight="1">
      <c r="A140" s="9" t="s">
        <v>55</v>
      </c>
      <c r="B140" s="54" t="s">
        <v>54</v>
      </c>
      <c r="C140" s="14">
        <v>9442.9</v>
      </c>
      <c r="D140" s="45">
        <f aca="true" t="shared" si="58" ref="D140:D148">F140+G140+H140+I140</f>
        <v>9442.9</v>
      </c>
      <c r="E140" s="34">
        <f t="shared" si="57"/>
        <v>2772</v>
      </c>
      <c r="F140" s="34">
        <v>2772</v>
      </c>
      <c r="G140" s="34">
        <v>2220.2</v>
      </c>
      <c r="H140" s="34">
        <v>2220.1</v>
      </c>
      <c r="I140" s="34">
        <v>2230.6</v>
      </c>
      <c r="J140" s="14">
        <v>2507.5</v>
      </c>
      <c r="K140" s="16">
        <f>J140*100/E140</f>
        <v>90.45815295815297</v>
      </c>
      <c r="L140" s="14">
        <f>J140*100/D140</f>
        <v>26.554342415995087</v>
      </c>
      <c r="M140" s="14">
        <f>J140*100/C140</f>
        <v>26.554342415995087</v>
      </c>
    </row>
    <row r="141" spans="1:13" ht="15.75" customHeight="1" hidden="1">
      <c r="A141" s="9" t="s">
        <v>8</v>
      </c>
      <c r="B141" s="54" t="s">
        <v>5</v>
      </c>
      <c r="C141" s="14">
        <v>0</v>
      </c>
      <c r="D141" s="45">
        <f t="shared" si="58"/>
        <v>0</v>
      </c>
      <c r="E141" s="34">
        <f t="shared" si="57"/>
        <v>0</v>
      </c>
      <c r="F141" s="34"/>
      <c r="G141" s="34"/>
      <c r="H141" s="34"/>
      <c r="I141" s="34"/>
      <c r="J141" s="14"/>
      <c r="K141" s="16"/>
      <c r="L141" s="14"/>
      <c r="M141" s="14"/>
    </row>
    <row r="142" spans="1:13" ht="15.75" customHeight="1">
      <c r="A142" s="9" t="s">
        <v>9</v>
      </c>
      <c r="B142" s="54" t="s">
        <v>6</v>
      </c>
      <c r="C142" s="14">
        <v>670</v>
      </c>
      <c r="D142" s="45">
        <f t="shared" si="58"/>
        <v>670</v>
      </c>
      <c r="E142" s="34">
        <f t="shared" si="57"/>
        <v>113.9</v>
      </c>
      <c r="F142" s="34">
        <v>113.9</v>
      </c>
      <c r="G142" s="34">
        <v>113.8</v>
      </c>
      <c r="H142" s="34">
        <v>220.4</v>
      </c>
      <c r="I142" s="34">
        <v>221.9</v>
      </c>
      <c r="J142" s="14">
        <v>233.4</v>
      </c>
      <c r="K142" s="16">
        <f>J142*100/E142</f>
        <v>204.91659350307287</v>
      </c>
      <c r="L142" s="14">
        <f aca="true" t="shared" si="59" ref="L142:L147">J142*100/D142</f>
        <v>34.83582089552239</v>
      </c>
      <c r="M142" s="14">
        <f>J142*100/C142</f>
        <v>34.83582089552239</v>
      </c>
    </row>
    <row r="143" spans="1:13" ht="12.75">
      <c r="A143" s="9" t="s">
        <v>10</v>
      </c>
      <c r="B143" s="54" t="s">
        <v>21</v>
      </c>
      <c r="C143" s="14">
        <v>20</v>
      </c>
      <c r="D143" s="45">
        <f t="shared" si="58"/>
        <v>20</v>
      </c>
      <c r="E143" s="34">
        <f t="shared" si="57"/>
        <v>4.8</v>
      </c>
      <c r="F143" s="34">
        <v>4.8</v>
      </c>
      <c r="G143" s="34">
        <v>4.8</v>
      </c>
      <c r="H143" s="34">
        <v>5.4</v>
      </c>
      <c r="I143" s="34">
        <v>5</v>
      </c>
      <c r="J143" s="14">
        <v>1.6</v>
      </c>
      <c r="K143" s="16">
        <f>J143*100/E143</f>
        <v>33.333333333333336</v>
      </c>
      <c r="L143" s="14">
        <f t="shared" si="59"/>
        <v>8</v>
      </c>
      <c r="M143" s="14">
        <f>J143*100/C143</f>
        <v>8</v>
      </c>
    </row>
    <row r="144" spans="1:13" ht="22.5" customHeight="1">
      <c r="A144" s="10" t="s">
        <v>11</v>
      </c>
      <c r="B144" s="54" t="s">
        <v>17</v>
      </c>
      <c r="C144" s="14">
        <v>2220</v>
      </c>
      <c r="D144" s="45">
        <f t="shared" si="58"/>
        <v>2220</v>
      </c>
      <c r="E144" s="34">
        <f t="shared" si="57"/>
        <v>553.8</v>
      </c>
      <c r="F144" s="34">
        <v>553.8</v>
      </c>
      <c r="G144" s="34">
        <v>553.8</v>
      </c>
      <c r="H144" s="34">
        <v>553.8</v>
      </c>
      <c r="I144" s="34">
        <v>558.6</v>
      </c>
      <c r="J144" s="14">
        <v>530.2</v>
      </c>
      <c r="K144" s="16">
        <f>J144*100/E144</f>
        <v>95.7385337667028</v>
      </c>
      <c r="L144" s="14">
        <f t="shared" si="59"/>
        <v>23.882882882882885</v>
      </c>
      <c r="M144" s="14">
        <f>J144*100/C144</f>
        <v>23.882882882882885</v>
      </c>
    </row>
    <row r="145" spans="1:13" ht="24" customHeight="1" hidden="1">
      <c r="A145" s="25" t="s">
        <v>40</v>
      </c>
      <c r="B145" s="54" t="s">
        <v>41</v>
      </c>
      <c r="C145" s="14"/>
      <c r="D145" s="45">
        <f t="shared" si="58"/>
        <v>0</v>
      </c>
      <c r="E145" s="34">
        <f t="shared" si="57"/>
        <v>0</v>
      </c>
      <c r="F145" s="34"/>
      <c r="G145" s="34"/>
      <c r="H145" s="34"/>
      <c r="I145" s="34"/>
      <c r="J145" s="14"/>
      <c r="K145" s="16" t="e">
        <f>J145*100/E145</f>
        <v>#DIV/0!</v>
      </c>
      <c r="L145" s="14" t="e">
        <f t="shared" si="59"/>
        <v>#DIV/0!</v>
      </c>
      <c r="M145" s="14"/>
    </row>
    <row r="146" spans="1:13" ht="21" customHeight="1" hidden="1">
      <c r="A146" s="25" t="s">
        <v>18</v>
      </c>
      <c r="B146" s="54" t="s">
        <v>15</v>
      </c>
      <c r="C146" s="14"/>
      <c r="D146" s="45">
        <f t="shared" si="58"/>
        <v>0</v>
      </c>
      <c r="E146" s="34">
        <f t="shared" si="57"/>
        <v>0</v>
      </c>
      <c r="F146" s="34"/>
      <c r="G146" s="34"/>
      <c r="H146" s="34"/>
      <c r="I146" s="34"/>
      <c r="J146" s="14"/>
      <c r="K146" s="16" t="e">
        <f>J146*100/E146</f>
        <v>#DIV/0!</v>
      </c>
      <c r="L146" s="14" t="e">
        <f t="shared" si="59"/>
        <v>#DIV/0!</v>
      </c>
      <c r="M146" s="14"/>
    </row>
    <row r="147" spans="1:13" ht="21" customHeight="1" hidden="1">
      <c r="A147" s="17" t="s">
        <v>12</v>
      </c>
      <c r="B147" s="54" t="s">
        <v>7</v>
      </c>
      <c r="C147" s="14"/>
      <c r="D147" s="45">
        <f t="shared" si="58"/>
        <v>0</v>
      </c>
      <c r="E147" s="34">
        <f t="shared" si="57"/>
        <v>0</v>
      </c>
      <c r="F147" s="34"/>
      <c r="G147" s="34"/>
      <c r="H147" s="34"/>
      <c r="I147" s="34"/>
      <c r="J147" s="14"/>
      <c r="K147" s="16"/>
      <c r="L147" s="14" t="e">
        <f t="shared" si="59"/>
        <v>#DIV/0!</v>
      </c>
      <c r="M147" s="14"/>
    </row>
    <row r="148" spans="1:13" ht="15.75" customHeight="1">
      <c r="A148" s="25" t="s">
        <v>37</v>
      </c>
      <c r="B148" s="12" t="s">
        <v>38</v>
      </c>
      <c r="C148" s="14"/>
      <c r="D148" s="45">
        <f t="shared" si="58"/>
        <v>0</v>
      </c>
      <c r="E148" s="34">
        <f t="shared" si="57"/>
        <v>0</v>
      </c>
      <c r="F148" s="34"/>
      <c r="G148" s="34"/>
      <c r="H148" s="34"/>
      <c r="I148" s="34"/>
      <c r="J148" s="13">
        <v>0.2</v>
      </c>
      <c r="K148" s="16"/>
      <c r="L148" s="14"/>
      <c r="M148" s="14"/>
    </row>
    <row r="149" spans="1:13" ht="15" customHeight="1">
      <c r="A149" s="48" t="s">
        <v>1</v>
      </c>
      <c r="B149" s="61" t="s">
        <v>0</v>
      </c>
      <c r="C149" s="65">
        <f>C150+C151+C152</f>
        <v>56664.2</v>
      </c>
      <c r="D149" s="65">
        <f aca="true" t="shared" si="60" ref="D149:J149">D150+D151+D152</f>
        <v>59804.1</v>
      </c>
      <c r="E149" s="65">
        <f t="shared" si="60"/>
        <v>16663.8</v>
      </c>
      <c r="F149" s="65">
        <f t="shared" si="60"/>
        <v>16663.8</v>
      </c>
      <c r="G149" s="65">
        <f t="shared" si="60"/>
        <v>14359.5</v>
      </c>
      <c r="H149" s="65">
        <f t="shared" si="60"/>
        <v>14421.3</v>
      </c>
      <c r="I149" s="65">
        <f t="shared" si="60"/>
        <v>14359.5</v>
      </c>
      <c r="J149" s="65">
        <f t="shared" si="60"/>
        <v>11982.900000000001</v>
      </c>
      <c r="K149" s="22">
        <f>J149*100/E149</f>
        <v>71.90976848017861</v>
      </c>
      <c r="L149" s="19">
        <f>J149*100/D149</f>
        <v>20.036920545581328</v>
      </c>
      <c r="M149" s="19">
        <f>J149*100/C149</f>
        <v>21.147214643460956</v>
      </c>
    </row>
    <row r="150" spans="1:13" ht="32.25" customHeight="1">
      <c r="A150" s="55" t="s">
        <v>49</v>
      </c>
      <c r="B150" s="62" t="s">
        <v>20</v>
      </c>
      <c r="C150" s="14">
        <v>56664.2</v>
      </c>
      <c r="D150" s="45">
        <f>F150+G150+H150+I150</f>
        <v>59804.1</v>
      </c>
      <c r="E150" s="34">
        <f t="shared" si="57"/>
        <v>16663.8</v>
      </c>
      <c r="F150" s="34">
        <v>16663.8</v>
      </c>
      <c r="G150" s="34">
        <v>14359.5</v>
      </c>
      <c r="H150" s="34">
        <v>14421.3</v>
      </c>
      <c r="I150" s="34">
        <v>14359.5</v>
      </c>
      <c r="J150" s="14">
        <v>11983.7</v>
      </c>
      <c r="K150" s="16">
        <f>J150*100/E150</f>
        <v>71.91456930592062</v>
      </c>
      <c r="L150" s="14">
        <f>J150*100/D150</f>
        <v>20.03825824650818</v>
      </c>
      <c r="M150" s="14">
        <f>J150*100/C150</f>
        <v>21.148626469622798</v>
      </c>
    </row>
    <row r="151" spans="1:13" ht="12.75" customHeight="1" hidden="1">
      <c r="A151" s="55" t="s">
        <v>48</v>
      </c>
      <c r="B151" s="15" t="s">
        <v>46</v>
      </c>
      <c r="C151" s="14"/>
      <c r="D151" s="45">
        <f>F151+G151+H151+I151</f>
        <v>0</v>
      </c>
      <c r="E151" s="34">
        <f t="shared" si="57"/>
        <v>0</v>
      </c>
      <c r="F151" s="34"/>
      <c r="G151" s="34"/>
      <c r="H151" s="34"/>
      <c r="I151" s="34"/>
      <c r="J151" s="14"/>
      <c r="K151" s="16"/>
      <c r="L151" s="14" t="e">
        <f>J151*100/D151</f>
        <v>#DIV/0!</v>
      </c>
      <c r="M151" s="14"/>
    </row>
    <row r="152" spans="1:13" ht="63" customHeight="1">
      <c r="A152" s="55" t="s">
        <v>73</v>
      </c>
      <c r="B152" s="12" t="s">
        <v>74</v>
      </c>
      <c r="C152" s="14"/>
      <c r="D152" s="45"/>
      <c r="E152" s="34"/>
      <c r="F152" s="34"/>
      <c r="G152" s="34"/>
      <c r="H152" s="34"/>
      <c r="I152" s="34"/>
      <c r="J152" s="14">
        <v>-0.8</v>
      </c>
      <c r="K152" s="16"/>
      <c r="L152" s="14"/>
      <c r="M152" s="14"/>
    </row>
    <row r="153" spans="1:13" ht="14.25" customHeight="1">
      <c r="A153" s="17"/>
      <c r="B153" s="18" t="s">
        <v>4</v>
      </c>
      <c r="C153" s="19">
        <f aca="true" t="shared" si="61" ref="C153:J153">C149+C138</f>
        <v>72417.09999999999</v>
      </c>
      <c r="D153" s="19">
        <f t="shared" si="61"/>
        <v>75557</v>
      </c>
      <c r="E153" s="19">
        <f t="shared" si="61"/>
        <v>21126.8</v>
      </c>
      <c r="F153" s="19">
        <f t="shared" si="61"/>
        <v>21126.8</v>
      </c>
      <c r="G153" s="19">
        <f t="shared" si="61"/>
        <v>18045.6</v>
      </c>
      <c r="H153" s="19">
        <f t="shared" si="61"/>
        <v>18214.5</v>
      </c>
      <c r="I153" s="19">
        <f t="shared" si="61"/>
        <v>18170.1</v>
      </c>
      <c r="J153" s="19">
        <f t="shared" si="61"/>
        <v>15979.600000000002</v>
      </c>
      <c r="K153" s="22">
        <f>J153*100/E153</f>
        <v>75.63663214495334</v>
      </c>
      <c r="L153" s="19">
        <f>J153*100/D153</f>
        <v>21.149066267850763</v>
      </c>
      <c r="M153" s="19">
        <f>J153*100/C153</f>
        <v>22.066058983306434</v>
      </c>
    </row>
    <row r="154" spans="1:13" ht="12.75">
      <c r="A154" s="73"/>
      <c r="B154" s="74"/>
      <c r="C154" s="74"/>
      <c r="D154" s="74"/>
      <c r="E154" s="74"/>
      <c r="F154" s="74"/>
      <c r="G154" s="74"/>
      <c r="H154" s="74"/>
      <c r="I154" s="74"/>
      <c r="J154" s="74"/>
      <c r="K154" s="22"/>
      <c r="L154" s="19"/>
      <c r="M154" s="14"/>
    </row>
    <row r="155" spans="1:13" ht="12.75">
      <c r="A155" s="71" t="s">
        <v>30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1:13" ht="12.75">
      <c r="A156" s="20" t="s">
        <v>3</v>
      </c>
      <c r="B156" s="21" t="s">
        <v>50</v>
      </c>
      <c r="C156" s="57">
        <f aca="true" t="shared" si="62" ref="C156:I156">C157+C160+C162+C164+C161+C165+C163+C166+C159+C158</f>
        <v>32190.699999999997</v>
      </c>
      <c r="D156" s="22">
        <f t="shared" si="62"/>
        <v>32190.699999999997</v>
      </c>
      <c r="E156" s="22">
        <f t="shared" si="62"/>
        <v>7359.5</v>
      </c>
      <c r="F156" s="22">
        <f t="shared" si="62"/>
        <v>7359.5</v>
      </c>
      <c r="G156" s="22">
        <f t="shared" si="62"/>
        <v>7804.7</v>
      </c>
      <c r="H156" s="22">
        <f t="shared" si="62"/>
        <v>7587.6</v>
      </c>
      <c r="I156" s="22">
        <f t="shared" si="62"/>
        <v>9438.900000000001</v>
      </c>
      <c r="J156" s="22">
        <f>J157+J160+J162+J164+J161+J165+J163+J166+J159+J158</f>
        <v>7296.299999999999</v>
      </c>
      <c r="K156" s="22">
        <f aca="true" t="shared" si="63" ref="K156:K171">J156*100/E156</f>
        <v>99.14124600856034</v>
      </c>
      <c r="L156" s="19">
        <f aca="true" t="shared" si="64" ref="L156:L171">J156*100/D156</f>
        <v>22.66586312195758</v>
      </c>
      <c r="M156" s="19">
        <f aca="true" t="shared" si="65" ref="M156:M163">J156*100/C156</f>
        <v>22.66586312195758</v>
      </c>
    </row>
    <row r="157" spans="1:13" ht="12.75">
      <c r="A157" s="9" t="s">
        <v>56</v>
      </c>
      <c r="B157" s="42" t="s">
        <v>57</v>
      </c>
      <c r="C157" s="14">
        <v>18000</v>
      </c>
      <c r="D157" s="45">
        <f>F157+G157+H157+I157</f>
        <v>18000</v>
      </c>
      <c r="E157" s="34">
        <f aca="true" t="shared" si="66" ref="E157:E170">F157</f>
        <v>4208</v>
      </c>
      <c r="F157" s="34">
        <v>4208</v>
      </c>
      <c r="G157" s="34">
        <v>4530.6</v>
      </c>
      <c r="H157" s="34">
        <v>4517.6</v>
      </c>
      <c r="I157" s="34">
        <v>4743.8</v>
      </c>
      <c r="J157" s="14">
        <v>3907.4</v>
      </c>
      <c r="K157" s="16">
        <f t="shared" si="63"/>
        <v>92.85646387832699</v>
      </c>
      <c r="L157" s="14">
        <f t="shared" si="64"/>
        <v>21.70777777777778</v>
      </c>
      <c r="M157" s="14">
        <f t="shared" si="65"/>
        <v>21.70777777777778</v>
      </c>
    </row>
    <row r="158" spans="1:13" ht="25.5" customHeight="1">
      <c r="A158" s="9" t="s">
        <v>55</v>
      </c>
      <c r="B158" s="23" t="s">
        <v>54</v>
      </c>
      <c r="C158" s="14">
        <v>9916.4</v>
      </c>
      <c r="D158" s="45">
        <f aca="true" t="shared" si="67" ref="D158:D166">F158+G158+H158+I158</f>
        <v>9916.4</v>
      </c>
      <c r="E158" s="34">
        <f t="shared" si="66"/>
        <v>2353.7</v>
      </c>
      <c r="F158" s="34">
        <v>2353.7</v>
      </c>
      <c r="G158" s="34">
        <v>2463</v>
      </c>
      <c r="H158" s="34">
        <v>2555.5</v>
      </c>
      <c r="I158" s="34">
        <v>2544.2</v>
      </c>
      <c r="J158" s="14">
        <v>2633.2</v>
      </c>
      <c r="K158" s="16">
        <f t="shared" si="63"/>
        <v>111.87492033819095</v>
      </c>
      <c r="L158" s="14">
        <f t="shared" si="64"/>
        <v>26.553991367835103</v>
      </c>
      <c r="M158" s="14">
        <f t="shared" si="65"/>
        <v>26.553991367835103</v>
      </c>
    </row>
    <row r="159" spans="1:13" ht="12.75" customHeight="1">
      <c r="A159" s="9" t="s">
        <v>8</v>
      </c>
      <c r="B159" s="23" t="s">
        <v>5</v>
      </c>
      <c r="C159" s="14">
        <v>12</v>
      </c>
      <c r="D159" s="45">
        <f t="shared" si="67"/>
        <v>12</v>
      </c>
      <c r="E159" s="34">
        <f t="shared" si="66"/>
        <v>12</v>
      </c>
      <c r="F159" s="34">
        <v>12</v>
      </c>
      <c r="G159" s="34"/>
      <c r="H159" s="34"/>
      <c r="I159" s="34"/>
      <c r="J159" s="14">
        <v>29.2</v>
      </c>
      <c r="K159" s="16">
        <f t="shared" si="63"/>
        <v>243.33333333333334</v>
      </c>
      <c r="L159" s="14">
        <f t="shared" si="64"/>
        <v>243.33333333333334</v>
      </c>
      <c r="M159" s="14">
        <f t="shared" si="65"/>
        <v>243.33333333333334</v>
      </c>
    </row>
    <row r="160" spans="1:13" ht="12.75">
      <c r="A160" s="9" t="s">
        <v>9</v>
      </c>
      <c r="B160" s="23" t="s">
        <v>6</v>
      </c>
      <c r="C160" s="14">
        <v>2088</v>
      </c>
      <c r="D160" s="45">
        <f t="shared" si="67"/>
        <v>2088</v>
      </c>
      <c r="E160" s="34">
        <f t="shared" si="66"/>
        <v>153.2</v>
      </c>
      <c r="F160" s="34">
        <v>153.2</v>
      </c>
      <c r="G160" s="34">
        <v>368.7</v>
      </c>
      <c r="H160" s="34">
        <v>107.2</v>
      </c>
      <c r="I160" s="34">
        <v>1458.9</v>
      </c>
      <c r="J160" s="14">
        <v>298.3</v>
      </c>
      <c r="K160" s="16">
        <f t="shared" si="63"/>
        <v>194.71279373368148</v>
      </c>
      <c r="L160" s="14">
        <f t="shared" si="64"/>
        <v>14.28639846743295</v>
      </c>
      <c r="M160" s="14">
        <f t="shared" si="65"/>
        <v>14.28639846743295</v>
      </c>
    </row>
    <row r="161" spans="1:13" ht="12.75">
      <c r="A161" s="9" t="s">
        <v>10</v>
      </c>
      <c r="B161" s="23" t="s">
        <v>21</v>
      </c>
      <c r="C161" s="14">
        <v>74.2</v>
      </c>
      <c r="D161" s="45">
        <f t="shared" si="67"/>
        <v>74.2</v>
      </c>
      <c r="E161" s="34">
        <f t="shared" si="66"/>
        <v>21</v>
      </c>
      <c r="F161" s="34">
        <v>21</v>
      </c>
      <c r="G161" s="34">
        <v>20.2</v>
      </c>
      <c r="H161" s="34">
        <v>15.2</v>
      </c>
      <c r="I161" s="34">
        <v>17.8</v>
      </c>
      <c r="J161" s="14">
        <v>15.5</v>
      </c>
      <c r="K161" s="16">
        <f t="shared" si="63"/>
        <v>73.80952380952381</v>
      </c>
      <c r="L161" s="14">
        <f t="shared" si="64"/>
        <v>20.889487870619945</v>
      </c>
      <c r="M161" s="14">
        <f t="shared" si="65"/>
        <v>20.889487870619945</v>
      </c>
    </row>
    <row r="162" spans="1:13" ht="22.5">
      <c r="A162" s="10" t="s">
        <v>11</v>
      </c>
      <c r="B162" s="23" t="s">
        <v>17</v>
      </c>
      <c r="C162" s="14">
        <v>713.5</v>
      </c>
      <c r="D162" s="45">
        <f t="shared" si="67"/>
        <v>713.5</v>
      </c>
      <c r="E162" s="34">
        <f t="shared" si="66"/>
        <v>179.5</v>
      </c>
      <c r="F162" s="34">
        <v>179.5</v>
      </c>
      <c r="G162" s="34">
        <v>178.5</v>
      </c>
      <c r="H162" s="34">
        <v>178.5</v>
      </c>
      <c r="I162" s="34">
        <v>177</v>
      </c>
      <c r="J162" s="14">
        <v>97.7</v>
      </c>
      <c r="K162" s="16">
        <f t="shared" si="63"/>
        <v>54.428969359331475</v>
      </c>
      <c r="L162" s="14">
        <f t="shared" si="64"/>
        <v>13.693062368605466</v>
      </c>
      <c r="M162" s="14">
        <f t="shared" si="65"/>
        <v>13.693062368605466</v>
      </c>
    </row>
    <row r="163" spans="1:13" ht="21.75" customHeight="1">
      <c r="A163" s="25" t="s">
        <v>40</v>
      </c>
      <c r="B163" s="23" t="s">
        <v>41</v>
      </c>
      <c r="C163" s="14">
        <v>1386.6</v>
      </c>
      <c r="D163" s="45">
        <f t="shared" si="67"/>
        <v>1386.6</v>
      </c>
      <c r="E163" s="34">
        <f t="shared" si="66"/>
        <v>432.1</v>
      </c>
      <c r="F163" s="34">
        <v>432.1</v>
      </c>
      <c r="G163" s="34">
        <v>243.7</v>
      </c>
      <c r="H163" s="34">
        <v>213.6</v>
      </c>
      <c r="I163" s="34">
        <v>497.2</v>
      </c>
      <c r="J163" s="14">
        <v>315</v>
      </c>
      <c r="K163" s="16">
        <f t="shared" si="63"/>
        <v>72.8997917148808</v>
      </c>
      <c r="L163" s="14">
        <f t="shared" si="64"/>
        <v>22.717438338381655</v>
      </c>
      <c r="M163" s="14">
        <f t="shared" si="65"/>
        <v>22.717438338381655</v>
      </c>
    </row>
    <row r="164" spans="1:13" ht="18" customHeight="1" hidden="1">
      <c r="A164" s="24" t="s">
        <v>18</v>
      </c>
      <c r="B164" s="23" t="s">
        <v>15</v>
      </c>
      <c r="C164" s="14"/>
      <c r="D164" s="45">
        <f t="shared" si="67"/>
        <v>0</v>
      </c>
      <c r="E164" s="34">
        <f t="shared" si="66"/>
        <v>0</v>
      </c>
      <c r="F164" s="34"/>
      <c r="G164" s="34"/>
      <c r="H164" s="34"/>
      <c r="I164" s="34"/>
      <c r="J164" s="14"/>
      <c r="K164" s="16" t="e">
        <f t="shared" si="63"/>
        <v>#DIV/0!</v>
      </c>
      <c r="L164" s="14" t="e">
        <f t="shared" si="64"/>
        <v>#DIV/0!</v>
      </c>
      <c r="M164" s="14"/>
    </row>
    <row r="165" spans="1:13" ht="21" customHeight="1" hidden="1">
      <c r="A165" s="17" t="s">
        <v>12</v>
      </c>
      <c r="B165" s="23" t="s">
        <v>7</v>
      </c>
      <c r="C165" s="14">
        <v>0</v>
      </c>
      <c r="D165" s="45">
        <f t="shared" si="67"/>
        <v>0</v>
      </c>
      <c r="E165" s="34">
        <f t="shared" si="66"/>
        <v>0</v>
      </c>
      <c r="F165" s="34"/>
      <c r="G165" s="34"/>
      <c r="H165" s="34"/>
      <c r="I165" s="34"/>
      <c r="J165" s="14"/>
      <c r="K165" s="16" t="e">
        <f t="shared" si="63"/>
        <v>#DIV/0!</v>
      </c>
      <c r="L165" s="14" t="e">
        <f t="shared" si="64"/>
        <v>#DIV/0!</v>
      </c>
      <c r="M165" s="14"/>
    </row>
    <row r="166" spans="1:13" ht="14.25" customHeight="1">
      <c r="A166" s="24" t="s">
        <v>37</v>
      </c>
      <c r="B166" s="12" t="s">
        <v>38</v>
      </c>
      <c r="C166" s="14">
        <v>0</v>
      </c>
      <c r="D166" s="45">
        <f t="shared" si="67"/>
        <v>0</v>
      </c>
      <c r="E166" s="34">
        <f t="shared" si="66"/>
        <v>0</v>
      </c>
      <c r="F166" s="34"/>
      <c r="G166" s="34"/>
      <c r="H166" s="34"/>
      <c r="I166" s="34"/>
      <c r="J166" s="14"/>
      <c r="K166" s="16"/>
      <c r="L166" s="14"/>
      <c r="M166" s="14"/>
    </row>
    <row r="167" spans="1:13" ht="17.25" customHeight="1">
      <c r="A167" s="20" t="s">
        <v>1</v>
      </c>
      <c r="B167" s="27" t="s">
        <v>0</v>
      </c>
      <c r="C167" s="65">
        <f aca="true" t="shared" si="68" ref="C167:J167">C168+C169+C170</f>
        <v>40054.2</v>
      </c>
      <c r="D167" s="28">
        <f t="shared" si="68"/>
        <v>42133.3</v>
      </c>
      <c r="E167" s="28">
        <f t="shared" si="68"/>
        <v>12094.9</v>
      </c>
      <c r="F167" s="28">
        <f t="shared" si="68"/>
        <v>12094.9</v>
      </c>
      <c r="G167" s="28">
        <f t="shared" si="68"/>
        <v>10024.7</v>
      </c>
      <c r="H167" s="28">
        <f t="shared" si="68"/>
        <v>10044.7</v>
      </c>
      <c r="I167" s="28">
        <f t="shared" si="68"/>
        <v>9969</v>
      </c>
      <c r="J167" s="28">
        <f t="shared" si="68"/>
        <v>8412</v>
      </c>
      <c r="K167" s="22">
        <f t="shared" si="63"/>
        <v>69.54997560955444</v>
      </c>
      <c r="L167" s="19">
        <f t="shared" si="64"/>
        <v>19.96520566867537</v>
      </c>
      <c r="M167" s="19">
        <f>J167*100/C167</f>
        <v>21.001542909357823</v>
      </c>
    </row>
    <row r="168" spans="1:13" ht="23.25" customHeight="1">
      <c r="A168" s="55" t="s">
        <v>49</v>
      </c>
      <c r="B168" s="29" t="s">
        <v>20</v>
      </c>
      <c r="C168" s="14">
        <v>40054.2</v>
      </c>
      <c r="D168" s="45">
        <f>F168+G168+H168+I168</f>
        <v>42133.3</v>
      </c>
      <c r="E168" s="34">
        <f t="shared" si="66"/>
        <v>12094.9</v>
      </c>
      <c r="F168" s="34">
        <v>12094.9</v>
      </c>
      <c r="G168" s="34">
        <v>10024.7</v>
      </c>
      <c r="H168" s="34">
        <v>10044.7</v>
      </c>
      <c r="I168" s="34">
        <v>9969</v>
      </c>
      <c r="J168" s="14">
        <v>8412</v>
      </c>
      <c r="K168" s="16">
        <f t="shared" si="63"/>
        <v>69.54997560955444</v>
      </c>
      <c r="L168" s="14">
        <f t="shared" si="64"/>
        <v>19.96520566867537</v>
      </c>
      <c r="M168" s="14">
        <f>J168*100/C168</f>
        <v>21.001542909357823</v>
      </c>
    </row>
    <row r="169" spans="1:13" ht="19.5" customHeight="1" hidden="1">
      <c r="A169" s="55" t="s">
        <v>53</v>
      </c>
      <c r="B169" s="30" t="s">
        <v>19</v>
      </c>
      <c r="C169" s="14"/>
      <c r="D169" s="45">
        <f>F169+G169+H169+I169</f>
        <v>0</v>
      </c>
      <c r="E169" s="34">
        <f t="shared" si="66"/>
        <v>0</v>
      </c>
      <c r="F169" s="34"/>
      <c r="G169" s="34"/>
      <c r="H169" s="34"/>
      <c r="I169" s="34"/>
      <c r="J169" s="14"/>
      <c r="K169" s="16" t="e">
        <f t="shared" si="63"/>
        <v>#DIV/0!</v>
      </c>
      <c r="L169" s="14" t="e">
        <f t="shared" si="64"/>
        <v>#DIV/0!</v>
      </c>
      <c r="M169" s="14"/>
    </row>
    <row r="170" spans="1:13" ht="16.5" customHeight="1" hidden="1">
      <c r="A170" s="55" t="s">
        <v>48</v>
      </c>
      <c r="B170" s="15" t="s">
        <v>46</v>
      </c>
      <c r="C170" s="14"/>
      <c r="D170" s="45">
        <f>F170+G170+H170+I170</f>
        <v>0</v>
      </c>
      <c r="E170" s="34">
        <f t="shared" si="66"/>
        <v>0</v>
      </c>
      <c r="F170" s="34"/>
      <c r="G170" s="34"/>
      <c r="H170" s="34"/>
      <c r="I170" s="34"/>
      <c r="J170" s="14"/>
      <c r="K170" s="16" t="e">
        <f t="shared" si="63"/>
        <v>#DIV/0!</v>
      </c>
      <c r="L170" s="14" t="e">
        <f t="shared" si="64"/>
        <v>#DIV/0!</v>
      </c>
      <c r="M170" s="14"/>
    </row>
    <row r="171" spans="1:13" ht="14.25" customHeight="1">
      <c r="A171" s="17"/>
      <c r="B171" s="18" t="s">
        <v>4</v>
      </c>
      <c r="C171" s="19">
        <f aca="true" t="shared" si="69" ref="C171:J171">C167+C156</f>
        <v>72244.9</v>
      </c>
      <c r="D171" s="19">
        <f t="shared" si="69"/>
        <v>74324</v>
      </c>
      <c r="E171" s="19">
        <f t="shared" si="69"/>
        <v>19454.4</v>
      </c>
      <c r="F171" s="19">
        <f t="shared" si="69"/>
        <v>19454.4</v>
      </c>
      <c r="G171" s="19">
        <f t="shared" si="69"/>
        <v>17829.4</v>
      </c>
      <c r="H171" s="19">
        <f t="shared" si="69"/>
        <v>17632.300000000003</v>
      </c>
      <c r="I171" s="19">
        <f t="shared" si="69"/>
        <v>19407.9</v>
      </c>
      <c r="J171" s="19">
        <f t="shared" si="69"/>
        <v>15708.3</v>
      </c>
      <c r="K171" s="22">
        <f t="shared" si="63"/>
        <v>80.74420182580803</v>
      </c>
      <c r="L171" s="19">
        <f t="shared" si="64"/>
        <v>21.13489586136376</v>
      </c>
      <c r="M171" s="19">
        <f>J171*100/C171</f>
        <v>21.743126504431455</v>
      </c>
    </row>
    <row r="172" spans="1:13" ht="12.75">
      <c r="A172" s="68"/>
      <c r="B172" s="69"/>
      <c r="C172" s="69"/>
      <c r="D172" s="69"/>
      <c r="E172" s="69"/>
      <c r="F172" s="69"/>
      <c r="G172" s="69"/>
      <c r="H172" s="69"/>
      <c r="I172" s="69"/>
      <c r="J172" s="69"/>
      <c r="K172" s="22"/>
      <c r="L172" s="19"/>
      <c r="M172" s="14"/>
    </row>
    <row r="173" spans="1:13" ht="12.75">
      <c r="A173" s="71" t="s">
        <v>31</v>
      </c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</row>
    <row r="174" spans="1:13" ht="12.75">
      <c r="A174" s="20" t="s">
        <v>3</v>
      </c>
      <c r="B174" s="21" t="s">
        <v>50</v>
      </c>
      <c r="C174" s="57">
        <f aca="true" t="shared" si="70" ref="C174:J174">C175+C178+C179+C180+C182+C183+C184+C181+C176+C177</f>
        <v>8647.9</v>
      </c>
      <c r="D174" s="22">
        <f t="shared" si="70"/>
        <v>8647.9</v>
      </c>
      <c r="E174" s="22">
        <f t="shared" si="70"/>
        <v>1971.3000000000002</v>
      </c>
      <c r="F174" s="22">
        <f t="shared" si="70"/>
        <v>1971.3000000000002</v>
      </c>
      <c r="G174" s="22">
        <f t="shared" si="70"/>
        <v>1976.3000000000002</v>
      </c>
      <c r="H174" s="22">
        <f t="shared" si="70"/>
        <v>2187.4</v>
      </c>
      <c r="I174" s="22">
        <f t="shared" si="70"/>
        <v>2512.9</v>
      </c>
      <c r="J174" s="22">
        <f t="shared" si="70"/>
        <v>2235.2999999999997</v>
      </c>
      <c r="K174" s="22">
        <f aca="true" t="shared" si="71" ref="K174:K180">J174*100/E174</f>
        <v>113.39217775072285</v>
      </c>
      <c r="L174" s="19">
        <f aca="true" t="shared" si="72" ref="L174:L183">J174*100/D174</f>
        <v>25.84789370829912</v>
      </c>
      <c r="M174" s="19">
        <f aca="true" t="shared" si="73" ref="M174:M180">J174*100/C174</f>
        <v>25.84789370829912</v>
      </c>
    </row>
    <row r="175" spans="1:13" ht="12.75">
      <c r="A175" s="9" t="s">
        <v>56</v>
      </c>
      <c r="B175" s="42" t="s">
        <v>57</v>
      </c>
      <c r="C175" s="14">
        <v>3150</v>
      </c>
      <c r="D175" s="45">
        <f>F175+G175+H175+I175</f>
        <v>3150</v>
      </c>
      <c r="E175" s="34">
        <f aca="true" t="shared" si="74" ref="E175:E187">F175</f>
        <v>787.5</v>
      </c>
      <c r="F175" s="34">
        <v>787.5</v>
      </c>
      <c r="G175" s="34">
        <v>787.5</v>
      </c>
      <c r="H175" s="34">
        <v>787.5</v>
      </c>
      <c r="I175" s="34">
        <v>787.5</v>
      </c>
      <c r="J175" s="14">
        <v>616.7</v>
      </c>
      <c r="K175" s="16">
        <f t="shared" si="71"/>
        <v>78.31111111111112</v>
      </c>
      <c r="L175" s="14">
        <f t="shared" si="72"/>
        <v>19.57777777777778</v>
      </c>
      <c r="M175" s="14">
        <f t="shared" si="73"/>
        <v>19.57777777777778</v>
      </c>
    </row>
    <row r="176" spans="1:13" ht="26.25" customHeight="1">
      <c r="A176" s="9" t="s">
        <v>55</v>
      </c>
      <c r="B176" s="23" t="s">
        <v>54</v>
      </c>
      <c r="C176" s="14">
        <v>4082.7</v>
      </c>
      <c r="D176" s="45">
        <f aca="true" t="shared" si="75" ref="D176:D184">F176+G176+H176+I176</f>
        <v>4082.7000000000003</v>
      </c>
      <c r="E176" s="34">
        <f t="shared" si="74"/>
        <v>1020.1</v>
      </c>
      <c r="F176" s="34">
        <v>1020.1</v>
      </c>
      <c r="G176" s="34">
        <v>1020.1</v>
      </c>
      <c r="H176" s="34">
        <v>1020.1</v>
      </c>
      <c r="I176" s="34">
        <v>1022.4</v>
      </c>
      <c r="J176" s="14">
        <v>1084.1</v>
      </c>
      <c r="K176" s="16">
        <f t="shared" si="71"/>
        <v>106.27389471620428</v>
      </c>
      <c r="L176" s="14">
        <f t="shared" si="72"/>
        <v>26.553506258113497</v>
      </c>
      <c r="M176" s="14">
        <f t="shared" si="73"/>
        <v>26.5535062581135</v>
      </c>
    </row>
    <row r="177" spans="1:13" ht="17.25" customHeight="1">
      <c r="A177" s="9" t="s">
        <v>8</v>
      </c>
      <c r="B177" s="23" t="s">
        <v>5</v>
      </c>
      <c r="C177" s="14">
        <v>5</v>
      </c>
      <c r="D177" s="45">
        <f t="shared" si="75"/>
        <v>5</v>
      </c>
      <c r="E177" s="34">
        <f t="shared" si="74"/>
        <v>0</v>
      </c>
      <c r="F177" s="34"/>
      <c r="G177" s="34">
        <v>5</v>
      </c>
      <c r="H177" s="34"/>
      <c r="I177" s="34"/>
      <c r="J177" s="14">
        <v>1.2</v>
      </c>
      <c r="K177" s="16"/>
      <c r="L177" s="14">
        <f t="shared" si="72"/>
        <v>24</v>
      </c>
      <c r="M177" s="14">
        <f t="shared" si="73"/>
        <v>24</v>
      </c>
    </row>
    <row r="178" spans="1:13" ht="12.75">
      <c r="A178" s="9" t="s">
        <v>9</v>
      </c>
      <c r="B178" s="23" t="s">
        <v>6</v>
      </c>
      <c r="C178" s="14">
        <v>760</v>
      </c>
      <c r="D178" s="45">
        <f t="shared" si="75"/>
        <v>760</v>
      </c>
      <c r="E178" s="34">
        <f t="shared" si="74"/>
        <v>1.2</v>
      </c>
      <c r="F178" s="34">
        <v>1.2</v>
      </c>
      <c r="G178" s="34">
        <v>1.2</v>
      </c>
      <c r="H178" s="34">
        <v>217.3</v>
      </c>
      <c r="I178" s="34">
        <v>540.3</v>
      </c>
      <c r="J178" s="14">
        <v>116.3</v>
      </c>
      <c r="K178" s="16">
        <f t="shared" si="71"/>
        <v>9691.666666666668</v>
      </c>
      <c r="L178" s="14">
        <f t="shared" si="72"/>
        <v>15.302631578947368</v>
      </c>
      <c r="M178" s="14">
        <f t="shared" si="73"/>
        <v>15.302631578947368</v>
      </c>
    </row>
    <row r="179" spans="1:13" ht="12.75">
      <c r="A179" s="9" t="s">
        <v>10</v>
      </c>
      <c r="B179" s="23" t="s">
        <v>21</v>
      </c>
      <c r="C179" s="14">
        <v>6</v>
      </c>
      <c r="D179" s="45">
        <f t="shared" si="75"/>
        <v>6</v>
      </c>
      <c r="E179" s="34">
        <f t="shared" si="74"/>
        <v>1.5</v>
      </c>
      <c r="F179" s="34">
        <v>1.5</v>
      </c>
      <c r="G179" s="34">
        <v>1.5</v>
      </c>
      <c r="H179" s="34">
        <v>1.5</v>
      </c>
      <c r="I179" s="34">
        <v>1.5</v>
      </c>
      <c r="J179" s="14">
        <v>1.7</v>
      </c>
      <c r="K179" s="16">
        <f t="shared" si="71"/>
        <v>113.33333333333333</v>
      </c>
      <c r="L179" s="14">
        <f t="shared" si="72"/>
        <v>28.333333333333332</v>
      </c>
      <c r="M179" s="14">
        <f t="shared" si="73"/>
        <v>28.333333333333332</v>
      </c>
    </row>
    <row r="180" spans="1:13" ht="27" customHeight="1">
      <c r="A180" s="10" t="s">
        <v>11</v>
      </c>
      <c r="B180" s="23" t="s">
        <v>17</v>
      </c>
      <c r="C180" s="14">
        <v>644.2</v>
      </c>
      <c r="D180" s="45">
        <f t="shared" si="75"/>
        <v>644.2</v>
      </c>
      <c r="E180" s="34">
        <f t="shared" si="74"/>
        <v>161</v>
      </c>
      <c r="F180" s="34">
        <v>161</v>
      </c>
      <c r="G180" s="34">
        <v>161</v>
      </c>
      <c r="H180" s="34">
        <v>161</v>
      </c>
      <c r="I180" s="34">
        <v>161.2</v>
      </c>
      <c r="J180" s="14">
        <v>273.3</v>
      </c>
      <c r="K180" s="16">
        <f t="shared" si="71"/>
        <v>169.75155279503105</v>
      </c>
      <c r="L180" s="14">
        <f t="shared" si="72"/>
        <v>42.42471282210494</v>
      </c>
      <c r="M180" s="14">
        <f t="shared" si="73"/>
        <v>42.42471282210494</v>
      </c>
    </row>
    <row r="181" spans="1:13" ht="24.75" customHeight="1" hidden="1">
      <c r="A181" s="25" t="s">
        <v>40</v>
      </c>
      <c r="B181" s="23" t="s">
        <v>41</v>
      </c>
      <c r="C181" s="14"/>
      <c r="D181" s="45">
        <f t="shared" si="75"/>
        <v>0</v>
      </c>
      <c r="E181" s="34">
        <f t="shared" si="74"/>
        <v>0</v>
      </c>
      <c r="F181" s="34"/>
      <c r="G181" s="34"/>
      <c r="H181" s="34"/>
      <c r="I181" s="34"/>
      <c r="J181" s="14"/>
      <c r="K181" s="16"/>
      <c r="L181" s="14" t="e">
        <f t="shared" si="72"/>
        <v>#DIV/0!</v>
      </c>
      <c r="M181" s="14"/>
    </row>
    <row r="182" spans="1:13" ht="16.5" customHeight="1" hidden="1">
      <c r="A182" s="24" t="s">
        <v>18</v>
      </c>
      <c r="B182" s="23" t="s">
        <v>15</v>
      </c>
      <c r="C182" s="14"/>
      <c r="D182" s="45">
        <f t="shared" si="75"/>
        <v>0</v>
      </c>
      <c r="E182" s="34">
        <f t="shared" si="74"/>
        <v>0</v>
      </c>
      <c r="F182" s="34"/>
      <c r="G182" s="34"/>
      <c r="H182" s="34"/>
      <c r="I182" s="34"/>
      <c r="J182" s="14"/>
      <c r="K182" s="16" t="e">
        <f>J182*100/E182</f>
        <v>#DIV/0!</v>
      </c>
      <c r="L182" s="14" t="e">
        <f t="shared" si="72"/>
        <v>#DIV/0!</v>
      </c>
      <c r="M182" s="14"/>
    </row>
    <row r="183" spans="1:13" ht="17.25" customHeight="1" hidden="1">
      <c r="A183" s="17" t="s">
        <v>12</v>
      </c>
      <c r="B183" s="23" t="s">
        <v>7</v>
      </c>
      <c r="C183" s="14"/>
      <c r="D183" s="45">
        <f t="shared" si="75"/>
        <v>0</v>
      </c>
      <c r="E183" s="34">
        <f t="shared" si="74"/>
        <v>0</v>
      </c>
      <c r="F183" s="34"/>
      <c r="G183" s="34"/>
      <c r="H183" s="34"/>
      <c r="I183" s="34"/>
      <c r="J183" s="14"/>
      <c r="K183" s="16" t="e">
        <f>J183*100/E183</f>
        <v>#DIV/0!</v>
      </c>
      <c r="L183" s="14" t="e">
        <f t="shared" si="72"/>
        <v>#DIV/0!</v>
      </c>
      <c r="M183" s="14"/>
    </row>
    <row r="184" spans="1:13" ht="17.25" customHeight="1">
      <c r="A184" s="46" t="s">
        <v>37</v>
      </c>
      <c r="B184" s="12" t="s">
        <v>38</v>
      </c>
      <c r="C184" s="14"/>
      <c r="D184" s="45">
        <f t="shared" si="75"/>
        <v>0</v>
      </c>
      <c r="E184" s="34">
        <f t="shared" si="74"/>
        <v>0</v>
      </c>
      <c r="F184" s="34"/>
      <c r="G184" s="34"/>
      <c r="H184" s="34"/>
      <c r="I184" s="34"/>
      <c r="J184" s="14">
        <v>142</v>
      </c>
      <c r="K184" s="22"/>
      <c r="L184" s="19"/>
      <c r="M184" s="14"/>
    </row>
    <row r="185" spans="1:13" ht="14.25" customHeight="1">
      <c r="A185" s="20" t="s">
        <v>1</v>
      </c>
      <c r="B185" s="27" t="s">
        <v>0</v>
      </c>
      <c r="C185" s="65">
        <f aca="true" t="shared" si="76" ref="C185:J185">C186+C187</f>
        <v>36704.8</v>
      </c>
      <c r="D185" s="28">
        <f t="shared" si="76"/>
        <v>50879</v>
      </c>
      <c r="E185" s="49">
        <f t="shared" si="76"/>
        <v>9172.2</v>
      </c>
      <c r="F185" s="49">
        <f t="shared" si="76"/>
        <v>9172.2</v>
      </c>
      <c r="G185" s="49">
        <f t="shared" si="76"/>
        <v>23346.4</v>
      </c>
      <c r="H185" s="49">
        <f t="shared" si="76"/>
        <v>9172.2</v>
      </c>
      <c r="I185" s="49">
        <f t="shared" si="76"/>
        <v>9188.2</v>
      </c>
      <c r="J185" s="28">
        <f t="shared" si="76"/>
        <v>7747.4</v>
      </c>
      <c r="K185" s="22">
        <f>J185*100/E185</f>
        <v>84.46610409716315</v>
      </c>
      <c r="L185" s="19">
        <f>J185*100/D185</f>
        <v>15.227107451011223</v>
      </c>
      <c r="M185" s="19">
        <f>J185*100/C185</f>
        <v>21.107321113314878</v>
      </c>
    </row>
    <row r="186" spans="1:13" ht="25.5" customHeight="1">
      <c r="A186" s="55" t="s">
        <v>49</v>
      </c>
      <c r="B186" s="29" t="s">
        <v>20</v>
      </c>
      <c r="C186" s="14">
        <v>36704.8</v>
      </c>
      <c r="D186" s="45">
        <f>F186+G186+H186+I186</f>
        <v>50879</v>
      </c>
      <c r="E186" s="34">
        <f t="shared" si="74"/>
        <v>9172.2</v>
      </c>
      <c r="F186" s="34">
        <v>9172.2</v>
      </c>
      <c r="G186" s="34">
        <v>23346.4</v>
      </c>
      <c r="H186" s="34">
        <v>9172.2</v>
      </c>
      <c r="I186" s="34">
        <v>9188.2</v>
      </c>
      <c r="J186" s="14">
        <v>7747.4</v>
      </c>
      <c r="K186" s="16">
        <f>J186*100/E186</f>
        <v>84.46610409716315</v>
      </c>
      <c r="L186" s="14">
        <f>J186*100/D186</f>
        <v>15.227107451011223</v>
      </c>
      <c r="M186" s="14">
        <f>J186*100/C186</f>
        <v>21.107321113314878</v>
      </c>
    </row>
    <row r="187" spans="1:13" ht="13.5" customHeight="1" hidden="1">
      <c r="A187" s="11" t="s">
        <v>2</v>
      </c>
      <c r="B187" s="30" t="s">
        <v>19</v>
      </c>
      <c r="C187" s="14"/>
      <c r="D187" s="45">
        <f>F187+G187+H187+I187</f>
        <v>0</v>
      </c>
      <c r="E187" s="34">
        <f t="shared" si="74"/>
        <v>0</v>
      </c>
      <c r="F187" s="34"/>
      <c r="G187" s="34"/>
      <c r="H187" s="34"/>
      <c r="I187" s="34"/>
      <c r="J187" s="14"/>
      <c r="K187" s="16"/>
      <c r="L187" s="14" t="e">
        <f>J187*100/D187</f>
        <v>#DIV/0!</v>
      </c>
      <c r="M187" s="14"/>
    </row>
    <row r="188" spans="1:13" ht="15.75" customHeight="1">
      <c r="A188" s="17"/>
      <c r="B188" s="18" t="s">
        <v>4</v>
      </c>
      <c r="C188" s="19">
        <f aca="true" t="shared" si="77" ref="C188:J188">C185+C174</f>
        <v>45352.700000000004</v>
      </c>
      <c r="D188" s="19">
        <f t="shared" si="77"/>
        <v>59526.9</v>
      </c>
      <c r="E188" s="19">
        <f t="shared" si="77"/>
        <v>11143.5</v>
      </c>
      <c r="F188" s="19">
        <f t="shared" si="77"/>
        <v>11143.5</v>
      </c>
      <c r="G188" s="19">
        <f t="shared" si="77"/>
        <v>25322.7</v>
      </c>
      <c r="H188" s="19">
        <f t="shared" si="77"/>
        <v>11359.6</v>
      </c>
      <c r="I188" s="19">
        <f t="shared" si="77"/>
        <v>11701.1</v>
      </c>
      <c r="J188" s="19">
        <f t="shared" si="77"/>
        <v>9982.699999999999</v>
      </c>
      <c r="K188" s="22">
        <f>J188*100/E188</f>
        <v>89.58316507380984</v>
      </c>
      <c r="L188" s="19">
        <f>J188*100/D188</f>
        <v>16.770065298209715</v>
      </c>
      <c r="M188" s="19">
        <f>J188*100/C188</f>
        <v>22.01125842562846</v>
      </c>
    </row>
    <row r="189" spans="1:13" ht="12.75">
      <c r="A189" s="68"/>
      <c r="B189" s="69"/>
      <c r="C189" s="69"/>
      <c r="D189" s="69"/>
      <c r="E189" s="69"/>
      <c r="F189" s="69"/>
      <c r="G189" s="69"/>
      <c r="H189" s="69"/>
      <c r="I189" s="69"/>
      <c r="J189" s="69"/>
      <c r="K189" s="22"/>
      <c r="L189" s="19"/>
      <c r="M189" s="64"/>
    </row>
    <row r="190" spans="1:13" ht="12.75">
      <c r="A190" s="71" t="s">
        <v>32</v>
      </c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</row>
    <row r="191" spans="1:13" ht="12.75">
      <c r="A191" s="20" t="s">
        <v>3</v>
      </c>
      <c r="B191" s="21" t="s">
        <v>50</v>
      </c>
      <c r="C191" s="57">
        <f aca="true" t="shared" si="78" ref="C191:J191">C192+C194+C195+C196+C197+C199+C201+C200+C198+C193</f>
        <v>34533.4</v>
      </c>
      <c r="D191" s="22">
        <f t="shared" si="78"/>
        <v>34533.4</v>
      </c>
      <c r="E191" s="22">
        <f t="shared" si="78"/>
        <v>7869.8</v>
      </c>
      <c r="F191" s="22">
        <f t="shared" si="78"/>
        <v>7869.8</v>
      </c>
      <c r="G191" s="22">
        <f t="shared" si="78"/>
        <v>8130</v>
      </c>
      <c r="H191" s="22">
        <f t="shared" si="78"/>
        <v>8305.6</v>
      </c>
      <c r="I191" s="22">
        <f t="shared" si="78"/>
        <v>10228</v>
      </c>
      <c r="J191" s="22">
        <f t="shared" si="78"/>
        <v>7039.1</v>
      </c>
      <c r="K191" s="22">
        <f aca="true" t="shared" si="79" ref="K191:K200">J191*100/E191</f>
        <v>89.4444585631147</v>
      </c>
      <c r="L191" s="19">
        <f aca="true" t="shared" si="80" ref="L191:L200">J191*100/D191</f>
        <v>20.383454858195254</v>
      </c>
      <c r="M191" s="19">
        <f>J191*100/C191</f>
        <v>20.383454858195254</v>
      </c>
    </row>
    <row r="192" spans="1:13" ht="12.75">
      <c r="A192" s="9" t="s">
        <v>56</v>
      </c>
      <c r="B192" s="42" t="s">
        <v>57</v>
      </c>
      <c r="C192" s="14">
        <v>23500</v>
      </c>
      <c r="D192" s="45">
        <f>F192+G192+H192+I192</f>
        <v>23500</v>
      </c>
      <c r="E192" s="34">
        <f aca="true" t="shared" si="81" ref="E192:E204">F192</f>
        <v>5838</v>
      </c>
      <c r="F192" s="34">
        <v>5838</v>
      </c>
      <c r="G192" s="34">
        <v>5856</v>
      </c>
      <c r="H192" s="34">
        <v>5895</v>
      </c>
      <c r="I192" s="34">
        <v>5911</v>
      </c>
      <c r="J192" s="14">
        <v>4686.4</v>
      </c>
      <c r="K192" s="16">
        <f t="shared" si="79"/>
        <v>80.27406646111682</v>
      </c>
      <c r="L192" s="14">
        <f t="shared" si="80"/>
        <v>19.942127659574467</v>
      </c>
      <c r="M192" s="14">
        <f>J192*100/C192</f>
        <v>19.942127659574467</v>
      </c>
    </row>
    <row r="193" spans="1:13" ht="23.25" customHeight="1">
      <c r="A193" s="9" t="s">
        <v>55</v>
      </c>
      <c r="B193" s="23" t="s">
        <v>54</v>
      </c>
      <c r="C193" s="14">
        <v>6986.1</v>
      </c>
      <c r="D193" s="45">
        <f aca="true" t="shared" si="82" ref="D193:D201">F193+G193+H193+I193</f>
        <v>6986.1</v>
      </c>
      <c r="E193" s="34">
        <f t="shared" si="81"/>
        <v>1748</v>
      </c>
      <c r="F193" s="34">
        <v>1748</v>
      </c>
      <c r="G193" s="34">
        <v>1749</v>
      </c>
      <c r="H193" s="34">
        <v>1749.5</v>
      </c>
      <c r="I193" s="34">
        <v>1739.6</v>
      </c>
      <c r="J193" s="14">
        <v>1855.1</v>
      </c>
      <c r="K193" s="16">
        <f t="shared" si="79"/>
        <v>106.12700228832952</v>
      </c>
      <c r="L193" s="14">
        <f t="shared" si="80"/>
        <v>26.554157541403644</v>
      </c>
      <c r="M193" s="14">
        <f>J193*100/C193</f>
        <v>26.554157541403644</v>
      </c>
    </row>
    <row r="194" spans="1:13" ht="16.5" customHeight="1">
      <c r="A194" s="9" t="s">
        <v>8</v>
      </c>
      <c r="B194" s="23" t="s">
        <v>5</v>
      </c>
      <c r="C194" s="14">
        <v>5</v>
      </c>
      <c r="D194" s="45">
        <f t="shared" si="82"/>
        <v>5</v>
      </c>
      <c r="E194" s="34">
        <f t="shared" si="81"/>
        <v>0</v>
      </c>
      <c r="F194" s="34"/>
      <c r="G194" s="34">
        <v>1.2</v>
      </c>
      <c r="H194" s="34">
        <v>1.3</v>
      </c>
      <c r="I194" s="34">
        <v>2.5</v>
      </c>
      <c r="J194" s="14"/>
      <c r="K194" s="16"/>
      <c r="L194" s="14">
        <f t="shared" si="80"/>
        <v>0</v>
      </c>
      <c r="M194" s="14"/>
    </row>
    <row r="195" spans="1:13" ht="12.75">
      <c r="A195" s="9" t="s">
        <v>9</v>
      </c>
      <c r="B195" s="23" t="s">
        <v>6</v>
      </c>
      <c r="C195" s="14">
        <v>2900</v>
      </c>
      <c r="D195" s="45">
        <f t="shared" si="82"/>
        <v>2900</v>
      </c>
      <c r="E195" s="34">
        <f t="shared" si="81"/>
        <v>24</v>
      </c>
      <c r="F195" s="34">
        <v>24</v>
      </c>
      <c r="G195" s="34">
        <v>275</v>
      </c>
      <c r="H195" s="34">
        <v>357</v>
      </c>
      <c r="I195" s="34">
        <v>2244</v>
      </c>
      <c r="J195" s="14">
        <v>246.3</v>
      </c>
      <c r="K195" s="16">
        <f t="shared" si="79"/>
        <v>1026.25</v>
      </c>
      <c r="L195" s="14">
        <f t="shared" si="80"/>
        <v>8.493103448275862</v>
      </c>
      <c r="M195" s="14">
        <f>J195*100/C195</f>
        <v>8.493103448275862</v>
      </c>
    </row>
    <row r="196" spans="1:13" ht="12.75">
      <c r="A196" s="9" t="s">
        <v>10</v>
      </c>
      <c r="B196" s="23" t="s">
        <v>21</v>
      </c>
      <c r="C196" s="14">
        <v>76</v>
      </c>
      <c r="D196" s="45">
        <f t="shared" si="82"/>
        <v>76</v>
      </c>
      <c r="E196" s="34">
        <f t="shared" si="81"/>
        <v>18</v>
      </c>
      <c r="F196" s="34">
        <v>18</v>
      </c>
      <c r="G196" s="34">
        <v>18</v>
      </c>
      <c r="H196" s="34">
        <v>19</v>
      </c>
      <c r="I196" s="34">
        <v>21</v>
      </c>
      <c r="J196" s="14">
        <v>14.6</v>
      </c>
      <c r="K196" s="16">
        <f t="shared" si="79"/>
        <v>81.11111111111111</v>
      </c>
      <c r="L196" s="14">
        <f t="shared" si="80"/>
        <v>19.210526315789473</v>
      </c>
      <c r="M196" s="14">
        <f>J196*100/C196</f>
        <v>19.210526315789473</v>
      </c>
    </row>
    <row r="197" spans="1:13" ht="22.5">
      <c r="A197" s="10" t="s">
        <v>11</v>
      </c>
      <c r="B197" s="23" t="s">
        <v>17</v>
      </c>
      <c r="C197" s="14">
        <v>984.3</v>
      </c>
      <c r="D197" s="45">
        <f t="shared" si="82"/>
        <v>984.3000000000001</v>
      </c>
      <c r="E197" s="34">
        <f t="shared" si="81"/>
        <v>214.8</v>
      </c>
      <c r="F197" s="34">
        <v>214.8</v>
      </c>
      <c r="G197" s="34">
        <v>214.8</v>
      </c>
      <c r="H197" s="34">
        <v>274.8</v>
      </c>
      <c r="I197" s="34">
        <v>279.9</v>
      </c>
      <c r="J197" s="14">
        <v>236.7</v>
      </c>
      <c r="K197" s="16">
        <f t="shared" si="79"/>
        <v>110.19553072625698</v>
      </c>
      <c r="L197" s="14">
        <f t="shared" si="80"/>
        <v>24.04754647973179</v>
      </c>
      <c r="M197" s="14">
        <f>J197*100/C197</f>
        <v>24.04754647973179</v>
      </c>
    </row>
    <row r="198" spans="1:13" ht="24.75" customHeight="1">
      <c r="A198" s="24" t="s">
        <v>40</v>
      </c>
      <c r="B198" s="23" t="s">
        <v>41</v>
      </c>
      <c r="C198" s="14">
        <v>82</v>
      </c>
      <c r="D198" s="45">
        <f t="shared" si="82"/>
        <v>82</v>
      </c>
      <c r="E198" s="34">
        <f t="shared" si="81"/>
        <v>27</v>
      </c>
      <c r="F198" s="34">
        <v>27</v>
      </c>
      <c r="G198" s="34">
        <v>16</v>
      </c>
      <c r="H198" s="34">
        <v>9</v>
      </c>
      <c r="I198" s="34">
        <v>30</v>
      </c>
      <c r="J198" s="14"/>
      <c r="K198" s="16">
        <f t="shared" si="79"/>
        <v>0</v>
      </c>
      <c r="L198" s="14">
        <f t="shared" si="80"/>
        <v>0</v>
      </c>
      <c r="M198" s="14">
        <f>J198*100/C198</f>
        <v>0</v>
      </c>
    </row>
    <row r="199" spans="1:13" ht="22.5" customHeight="1" hidden="1">
      <c r="A199" s="24" t="s">
        <v>18</v>
      </c>
      <c r="B199" s="23" t="s">
        <v>15</v>
      </c>
      <c r="C199" s="14">
        <v>0</v>
      </c>
      <c r="D199" s="45">
        <f t="shared" si="82"/>
        <v>0</v>
      </c>
      <c r="E199" s="34">
        <f t="shared" si="81"/>
        <v>0</v>
      </c>
      <c r="F199" s="34"/>
      <c r="G199" s="34"/>
      <c r="H199" s="34"/>
      <c r="I199" s="34"/>
      <c r="J199" s="14"/>
      <c r="K199" s="16" t="e">
        <f t="shared" si="79"/>
        <v>#DIV/0!</v>
      </c>
      <c r="L199" s="14" t="e">
        <f t="shared" si="80"/>
        <v>#DIV/0!</v>
      </c>
      <c r="M199" s="14" t="e">
        <f>J199*100/C199</f>
        <v>#DIV/0!</v>
      </c>
    </row>
    <row r="200" spans="1:13" ht="13.5" customHeight="1" hidden="1">
      <c r="A200" s="17" t="s">
        <v>12</v>
      </c>
      <c r="B200" s="23" t="s">
        <v>7</v>
      </c>
      <c r="C200" s="14">
        <v>0</v>
      </c>
      <c r="D200" s="45">
        <f t="shared" si="82"/>
        <v>0</v>
      </c>
      <c r="E200" s="34">
        <f t="shared" si="81"/>
        <v>0</v>
      </c>
      <c r="F200" s="34"/>
      <c r="G200" s="34"/>
      <c r="H200" s="34"/>
      <c r="I200" s="34"/>
      <c r="J200" s="14"/>
      <c r="K200" s="16" t="e">
        <f t="shared" si="79"/>
        <v>#DIV/0!</v>
      </c>
      <c r="L200" s="14" t="e">
        <f t="shared" si="80"/>
        <v>#DIV/0!</v>
      </c>
      <c r="M200" s="14"/>
    </row>
    <row r="201" spans="1:13" ht="13.5" customHeight="1">
      <c r="A201" s="46" t="s">
        <v>37</v>
      </c>
      <c r="B201" s="12" t="s">
        <v>38</v>
      </c>
      <c r="C201" s="14"/>
      <c r="D201" s="45">
        <f t="shared" si="82"/>
        <v>0</v>
      </c>
      <c r="E201" s="34">
        <f t="shared" si="81"/>
        <v>0</v>
      </c>
      <c r="F201" s="34"/>
      <c r="G201" s="34"/>
      <c r="H201" s="34"/>
      <c r="I201" s="34"/>
      <c r="J201" s="14"/>
      <c r="K201" s="22"/>
      <c r="L201" s="19"/>
      <c r="M201" s="14"/>
    </row>
    <row r="202" spans="1:13" ht="18" customHeight="1">
      <c r="A202" s="48" t="s">
        <v>1</v>
      </c>
      <c r="B202" s="27" t="s">
        <v>0</v>
      </c>
      <c r="C202" s="57">
        <f>C203+C204+C205</f>
        <v>42261.4</v>
      </c>
      <c r="D202" s="57">
        <f aca="true" t="shared" si="83" ref="D202:J202">D203+D204+D205</f>
        <v>43522</v>
      </c>
      <c r="E202" s="57">
        <f t="shared" si="83"/>
        <v>11825.9</v>
      </c>
      <c r="F202" s="57">
        <f t="shared" si="83"/>
        <v>11825.9</v>
      </c>
      <c r="G202" s="57">
        <f t="shared" si="83"/>
        <v>10565.3</v>
      </c>
      <c r="H202" s="57">
        <f t="shared" si="83"/>
        <v>10565.3</v>
      </c>
      <c r="I202" s="57">
        <f t="shared" si="83"/>
        <v>10565.5</v>
      </c>
      <c r="J202" s="57">
        <f t="shared" si="83"/>
        <v>8865.2</v>
      </c>
      <c r="K202" s="22">
        <f>J202*100/E202</f>
        <v>74.96427333226225</v>
      </c>
      <c r="L202" s="19">
        <f>J202*100/D202</f>
        <v>20.36946831487524</v>
      </c>
      <c r="M202" s="19">
        <f>J202*100/C202</f>
        <v>20.977061810541063</v>
      </c>
    </row>
    <row r="203" spans="1:13" ht="26.25" customHeight="1">
      <c r="A203" s="56" t="s">
        <v>49</v>
      </c>
      <c r="B203" s="29" t="s">
        <v>20</v>
      </c>
      <c r="C203" s="14">
        <v>42261.4</v>
      </c>
      <c r="D203" s="45">
        <f>F203+G203+H203+I203</f>
        <v>43522</v>
      </c>
      <c r="E203" s="34">
        <f t="shared" si="81"/>
        <v>11825.9</v>
      </c>
      <c r="F203" s="34">
        <v>11825.9</v>
      </c>
      <c r="G203" s="34">
        <v>10565.3</v>
      </c>
      <c r="H203" s="34">
        <v>10565.3</v>
      </c>
      <c r="I203" s="34">
        <v>10565.5</v>
      </c>
      <c r="J203" s="14">
        <v>8880.6</v>
      </c>
      <c r="K203" s="16">
        <f>J203*100/E203</f>
        <v>75.09449597916438</v>
      </c>
      <c r="L203" s="14">
        <f>J203*100/D203</f>
        <v>20.404852718165525</v>
      </c>
      <c r="M203" s="14">
        <f>J203*100/C203</f>
        <v>21.01350168238629</v>
      </c>
    </row>
    <row r="204" spans="1:13" ht="25.5" customHeight="1" hidden="1">
      <c r="A204" s="55" t="s">
        <v>58</v>
      </c>
      <c r="B204" s="29" t="s">
        <v>59</v>
      </c>
      <c r="C204" s="14"/>
      <c r="D204" s="45">
        <f>F204+G204+H204+I204</f>
        <v>0</v>
      </c>
      <c r="E204" s="34">
        <f t="shared" si="81"/>
        <v>0</v>
      </c>
      <c r="F204" s="34"/>
      <c r="G204" s="34"/>
      <c r="H204" s="34"/>
      <c r="I204" s="34"/>
      <c r="J204" s="14"/>
      <c r="K204" s="16" t="e">
        <f>J204*100/E204</f>
        <v>#DIV/0!</v>
      </c>
      <c r="L204" s="14" t="e">
        <f>J204*100/D204</f>
        <v>#DIV/0!</v>
      </c>
      <c r="M204" s="14"/>
    </row>
    <row r="205" spans="1:13" ht="62.25" customHeight="1">
      <c r="A205" s="55" t="s">
        <v>73</v>
      </c>
      <c r="B205" s="12" t="s">
        <v>74</v>
      </c>
      <c r="C205" s="14"/>
      <c r="D205" s="45"/>
      <c r="E205" s="34"/>
      <c r="F205" s="34"/>
      <c r="G205" s="34"/>
      <c r="H205" s="34"/>
      <c r="I205" s="34"/>
      <c r="J205" s="14">
        <v>-15.4</v>
      </c>
      <c r="K205" s="16"/>
      <c r="L205" s="14"/>
      <c r="M205" s="14"/>
    </row>
    <row r="206" spans="1:13" ht="15" customHeight="1">
      <c r="A206" s="17"/>
      <c r="B206" s="18" t="s">
        <v>4</v>
      </c>
      <c r="C206" s="19">
        <f aca="true" t="shared" si="84" ref="C206:I206">C202+C191</f>
        <v>76794.8</v>
      </c>
      <c r="D206" s="19">
        <f t="shared" si="84"/>
        <v>78055.4</v>
      </c>
      <c r="E206" s="19">
        <f t="shared" si="84"/>
        <v>19695.7</v>
      </c>
      <c r="F206" s="19">
        <f t="shared" si="84"/>
        <v>19695.7</v>
      </c>
      <c r="G206" s="19">
        <f t="shared" si="84"/>
        <v>18695.3</v>
      </c>
      <c r="H206" s="19">
        <f t="shared" si="84"/>
        <v>18870.9</v>
      </c>
      <c r="I206" s="19">
        <f t="shared" si="84"/>
        <v>20793.5</v>
      </c>
      <c r="J206" s="19">
        <f>J202+J191+0.1</f>
        <v>15904.400000000001</v>
      </c>
      <c r="K206" s="22">
        <f>J206*100/E206</f>
        <v>80.75062069385704</v>
      </c>
      <c r="L206" s="19">
        <f>J206*100/D206</f>
        <v>20.37578437878738</v>
      </c>
      <c r="M206" s="19">
        <f>J206*100/C206</f>
        <v>20.710256423612016</v>
      </c>
    </row>
    <row r="207" spans="1:13" ht="12.75">
      <c r="A207" s="68"/>
      <c r="B207" s="69"/>
      <c r="C207" s="69"/>
      <c r="D207" s="69"/>
      <c r="E207" s="69"/>
      <c r="F207" s="69"/>
      <c r="G207" s="69"/>
      <c r="H207" s="69"/>
      <c r="I207" s="69"/>
      <c r="J207" s="69"/>
      <c r="K207" s="22"/>
      <c r="L207" s="19"/>
      <c r="M207" s="14"/>
    </row>
    <row r="208" spans="1:13" ht="12.75">
      <c r="A208" s="71" t="s">
        <v>33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</row>
    <row r="209" spans="1:13" ht="12.75">
      <c r="A209" s="20" t="s">
        <v>3</v>
      </c>
      <c r="B209" s="21" t="s">
        <v>50</v>
      </c>
      <c r="C209" s="57">
        <f aca="true" t="shared" si="85" ref="C209:J209">C210+C213+C215+C216+C214+C217+C218+C212+C211</f>
        <v>7101.2</v>
      </c>
      <c r="D209" s="22">
        <f t="shared" si="85"/>
        <v>7101.200000000001</v>
      </c>
      <c r="E209" s="22">
        <f t="shared" si="85"/>
        <v>1720.7</v>
      </c>
      <c r="F209" s="22">
        <f t="shared" si="85"/>
        <v>1720.7</v>
      </c>
      <c r="G209" s="22">
        <f t="shared" si="85"/>
        <v>1713.7</v>
      </c>
      <c r="H209" s="22">
        <f t="shared" si="85"/>
        <v>1713.7</v>
      </c>
      <c r="I209" s="22">
        <f t="shared" si="85"/>
        <v>1953.1</v>
      </c>
      <c r="J209" s="22">
        <f t="shared" si="85"/>
        <v>1740.6999999999998</v>
      </c>
      <c r="K209" s="22">
        <f>J209*100/E209</f>
        <v>101.16231766141685</v>
      </c>
      <c r="L209" s="19">
        <f aca="true" t="shared" si="86" ref="L209:L217">J209*100/D209</f>
        <v>24.512758407029793</v>
      </c>
      <c r="M209" s="19">
        <f aca="true" t="shared" si="87" ref="M209:M215">J209*100/C209</f>
        <v>24.512758407029793</v>
      </c>
    </row>
    <row r="210" spans="1:13" ht="12.75">
      <c r="A210" s="9" t="s">
        <v>56</v>
      </c>
      <c r="B210" s="42" t="s">
        <v>57</v>
      </c>
      <c r="C210" s="14">
        <v>1390</v>
      </c>
      <c r="D210" s="45">
        <f>F210+G210+H210+I210</f>
        <v>1390</v>
      </c>
      <c r="E210" s="34">
        <f>F210</f>
        <v>345</v>
      </c>
      <c r="F210" s="34">
        <v>345</v>
      </c>
      <c r="G210" s="34">
        <v>345</v>
      </c>
      <c r="H210" s="34">
        <v>345</v>
      </c>
      <c r="I210" s="34">
        <v>355</v>
      </c>
      <c r="J210" s="14">
        <v>239.5</v>
      </c>
      <c r="K210" s="16">
        <f>J210*100/E210</f>
        <v>69.42028985507247</v>
      </c>
      <c r="L210" s="14">
        <f t="shared" si="86"/>
        <v>17.230215827338128</v>
      </c>
      <c r="M210" s="14">
        <f t="shared" si="87"/>
        <v>17.230215827338128</v>
      </c>
    </row>
    <row r="211" spans="1:13" ht="24" customHeight="1">
      <c r="A211" s="9" t="s">
        <v>55</v>
      </c>
      <c r="B211" s="23" t="s">
        <v>54</v>
      </c>
      <c r="C211" s="14">
        <v>5270.9</v>
      </c>
      <c r="D211" s="45">
        <f aca="true" t="shared" si="88" ref="D211:D218">F211+G211+H211+I211</f>
        <v>5270.900000000001</v>
      </c>
      <c r="E211" s="34">
        <f aca="true" t="shared" si="89" ref="E211:E221">F211</f>
        <v>1307.4</v>
      </c>
      <c r="F211" s="34">
        <v>1307.4</v>
      </c>
      <c r="G211" s="34">
        <v>1307.4</v>
      </c>
      <c r="H211" s="34">
        <v>1307.4</v>
      </c>
      <c r="I211" s="34">
        <v>1348.7</v>
      </c>
      <c r="J211" s="14">
        <v>1399.6</v>
      </c>
      <c r="K211" s="16">
        <f>J211*100/E211</f>
        <v>107.05216460149916</v>
      </c>
      <c r="L211" s="14">
        <f t="shared" si="86"/>
        <v>26.553340036805857</v>
      </c>
      <c r="M211" s="14">
        <f t="shared" si="87"/>
        <v>26.55334003680586</v>
      </c>
    </row>
    <row r="212" spans="1:13" ht="14.25" customHeight="1" hidden="1">
      <c r="A212" s="9" t="s">
        <v>8</v>
      </c>
      <c r="B212" s="23" t="s">
        <v>5</v>
      </c>
      <c r="C212" s="14"/>
      <c r="D212" s="45">
        <f t="shared" si="88"/>
        <v>0</v>
      </c>
      <c r="E212" s="34">
        <f t="shared" si="89"/>
        <v>0</v>
      </c>
      <c r="F212" s="34"/>
      <c r="G212" s="34"/>
      <c r="H212" s="34"/>
      <c r="I212" s="34"/>
      <c r="J212" s="14"/>
      <c r="K212" s="16"/>
      <c r="L212" s="14" t="e">
        <f t="shared" si="86"/>
        <v>#DIV/0!</v>
      </c>
      <c r="M212" s="14" t="e">
        <f t="shared" si="87"/>
        <v>#DIV/0!</v>
      </c>
    </row>
    <row r="213" spans="1:13" ht="12.75">
      <c r="A213" s="9" t="s">
        <v>9</v>
      </c>
      <c r="B213" s="23" t="s">
        <v>6</v>
      </c>
      <c r="C213" s="14">
        <v>278</v>
      </c>
      <c r="D213" s="45">
        <f t="shared" si="88"/>
        <v>278</v>
      </c>
      <c r="E213" s="34">
        <f t="shared" si="89"/>
        <v>28</v>
      </c>
      <c r="F213" s="34">
        <v>28</v>
      </c>
      <c r="G213" s="34">
        <v>21</v>
      </c>
      <c r="H213" s="34">
        <v>21</v>
      </c>
      <c r="I213" s="34">
        <v>208</v>
      </c>
      <c r="J213" s="14">
        <v>24.3</v>
      </c>
      <c r="K213" s="16">
        <f>J213*100/E213</f>
        <v>86.78571428571429</v>
      </c>
      <c r="L213" s="14">
        <f t="shared" si="86"/>
        <v>8.741007194244604</v>
      </c>
      <c r="M213" s="14">
        <f t="shared" si="87"/>
        <v>8.741007194244604</v>
      </c>
    </row>
    <row r="214" spans="1:13" ht="12.75">
      <c r="A214" s="9" t="s">
        <v>10</v>
      </c>
      <c r="B214" s="23" t="s">
        <v>21</v>
      </c>
      <c r="C214" s="14">
        <v>19</v>
      </c>
      <c r="D214" s="45">
        <f t="shared" si="88"/>
        <v>19</v>
      </c>
      <c r="E214" s="34">
        <f t="shared" si="89"/>
        <v>4.5</v>
      </c>
      <c r="F214" s="34">
        <v>4.5</v>
      </c>
      <c r="G214" s="34">
        <v>4.5</v>
      </c>
      <c r="H214" s="34">
        <v>4.5</v>
      </c>
      <c r="I214" s="34">
        <v>5.5</v>
      </c>
      <c r="J214" s="14">
        <v>3.8</v>
      </c>
      <c r="K214" s="16">
        <f>J214*100/E214</f>
        <v>84.44444444444444</v>
      </c>
      <c r="L214" s="14">
        <f t="shared" si="86"/>
        <v>20</v>
      </c>
      <c r="M214" s="14">
        <f t="shared" si="87"/>
        <v>20</v>
      </c>
    </row>
    <row r="215" spans="1:13" ht="24.75" customHeight="1">
      <c r="A215" s="10" t="s">
        <v>11</v>
      </c>
      <c r="B215" s="23" t="s">
        <v>17</v>
      </c>
      <c r="C215" s="14">
        <v>143.3</v>
      </c>
      <c r="D215" s="45">
        <f t="shared" si="88"/>
        <v>143.29999999999998</v>
      </c>
      <c r="E215" s="34">
        <f t="shared" si="89"/>
        <v>35.8</v>
      </c>
      <c r="F215" s="34">
        <v>35.8</v>
      </c>
      <c r="G215" s="34">
        <v>35.8</v>
      </c>
      <c r="H215" s="34">
        <v>35.8</v>
      </c>
      <c r="I215" s="34">
        <v>35.9</v>
      </c>
      <c r="J215" s="14">
        <v>73.5</v>
      </c>
      <c r="K215" s="16">
        <f>J215*100/E215</f>
        <v>205.30726256983243</v>
      </c>
      <c r="L215" s="14">
        <f t="shared" si="86"/>
        <v>51.290997906489885</v>
      </c>
      <c r="M215" s="14">
        <f t="shared" si="87"/>
        <v>51.29099790648988</v>
      </c>
    </row>
    <row r="216" spans="1:13" ht="22.5" customHeight="1" hidden="1">
      <c r="A216" s="24" t="s">
        <v>40</v>
      </c>
      <c r="B216" s="23" t="s">
        <v>41</v>
      </c>
      <c r="C216" s="14"/>
      <c r="D216" s="45">
        <f t="shared" si="88"/>
        <v>0</v>
      </c>
      <c r="E216" s="34">
        <f t="shared" si="89"/>
        <v>0</v>
      </c>
      <c r="F216" s="34"/>
      <c r="G216" s="34"/>
      <c r="H216" s="34"/>
      <c r="I216" s="34"/>
      <c r="J216" s="14"/>
      <c r="K216" s="16" t="e">
        <f>J216*100/E216</f>
        <v>#DIV/0!</v>
      </c>
      <c r="L216" s="14" t="e">
        <f t="shared" si="86"/>
        <v>#DIV/0!</v>
      </c>
      <c r="M216" s="14"/>
    </row>
    <row r="217" spans="1:13" ht="16.5" customHeight="1" hidden="1">
      <c r="A217" s="24" t="s">
        <v>12</v>
      </c>
      <c r="B217" s="23" t="s">
        <v>7</v>
      </c>
      <c r="C217" s="14"/>
      <c r="D217" s="45">
        <f t="shared" si="88"/>
        <v>0</v>
      </c>
      <c r="E217" s="34">
        <f t="shared" si="89"/>
        <v>0</v>
      </c>
      <c r="F217" s="34"/>
      <c r="G217" s="34"/>
      <c r="H217" s="34"/>
      <c r="I217" s="34"/>
      <c r="J217" s="14"/>
      <c r="K217" s="16"/>
      <c r="L217" s="14" t="e">
        <f t="shared" si="86"/>
        <v>#DIV/0!</v>
      </c>
      <c r="M217" s="14"/>
    </row>
    <row r="218" spans="1:13" ht="15.75" customHeight="1">
      <c r="A218" s="46" t="s">
        <v>37</v>
      </c>
      <c r="B218" s="12" t="s">
        <v>38</v>
      </c>
      <c r="C218" s="14">
        <v>0</v>
      </c>
      <c r="D218" s="45">
        <f t="shared" si="88"/>
        <v>0</v>
      </c>
      <c r="E218" s="34">
        <f t="shared" si="89"/>
        <v>0</v>
      </c>
      <c r="F218" s="34"/>
      <c r="G218" s="34"/>
      <c r="H218" s="34"/>
      <c r="I218" s="34"/>
      <c r="J218" s="14"/>
      <c r="K218" s="16"/>
      <c r="L218" s="14"/>
      <c r="M218" s="14"/>
    </row>
    <row r="219" spans="1:13" ht="15" customHeight="1">
      <c r="A219" s="20" t="s">
        <v>1</v>
      </c>
      <c r="B219" s="27" t="s">
        <v>0</v>
      </c>
      <c r="C219" s="65">
        <f>C220+C221+C222</f>
        <v>30606.6</v>
      </c>
      <c r="D219" s="65">
        <f aca="true" t="shared" si="90" ref="D219:J219">D220+D221+D222</f>
        <v>51286.9</v>
      </c>
      <c r="E219" s="65">
        <f t="shared" si="90"/>
        <v>28355.9</v>
      </c>
      <c r="F219" s="65">
        <f t="shared" si="90"/>
        <v>28355.9</v>
      </c>
      <c r="G219" s="65">
        <f t="shared" si="90"/>
        <v>7651.4</v>
      </c>
      <c r="H219" s="65">
        <f t="shared" si="90"/>
        <v>7635.4</v>
      </c>
      <c r="I219" s="65">
        <f t="shared" si="90"/>
        <v>7644.2</v>
      </c>
      <c r="J219" s="65">
        <f t="shared" si="90"/>
        <v>6363.5</v>
      </c>
      <c r="K219" s="22">
        <f>J219*100/E219</f>
        <v>22.441537739941246</v>
      </c>
      <c r="L219" s="19">
        <f>J219*100/D219</f>
        <v>12.407651856516965</v>
      </c>
      <c r="M219" s="19">
        <f>J219*100/C219</f>
        <v>20.791267243012946</v>
      </c>
    </row>
    <row r="220" spans="1:13" ht="26.25" customHeight="1">
      <c r="A220" s="55" t="s">
        <v>49</v>
      </c>
      <c r="B220" s="29" t="s">
        <v>20</v>
      </c>
      <c r="C220" s="14">
        <v>30606.6</v>
      </c>
      <c r="D220" s="45">
        <f>F220+G220+H220+I220</f>
        <v>51286.9</v>
      </c>
      <c r="E220" s="34">
        <f t="shared" si="89"/>
        <v>28355.9</v>
      </c>
      <c r="F220" s="34">
        <v>28355.9</v>
      </c>
      <c r="G220" s="34">
        <v>7651.4</v>
      </c>
      <c r="H220" s="34">
        <v>7635.4</v>
      </c>
      <c r="I220" s="34">
        <v>7644.2</v>
      </c>
      <c r="J220" s="14">
        <v>6387.9</v>
      </c>
      <c r="K220" s="16">
        <f>J220*100/E220</f>
        <v>22.527586851413638</v>
      </c>
      <c r="L220" s="14">
        <f>J220*100/D220</f>
        <v>12.455227358253277</v>
      </c>
      <c r="M220" s="14">
        <f>J220*100/C220</f>
        <v>20.87098861029974</v>
      </c>
    </row>
    <row r="221" spans="1:13" ht="16.5" customHeight="1" hidden="1">
      <c r="A221" s="55" t="s">
        <v>53</v>
      </c>
      <c r="B221" s="30" t="s">
        <v>19</v>
      </c>
      <c r="C221" s="14"/>
      <c r="D221" s="45">
        <f>F221+G221+H221+I221</f>
        <v>0</v>
      </c>
      <c r="E221" s="34">
        <f t="shared" si="89"/>
        <v>0</v>
      </c>
      <c r="F221" s="34"/>
      <c r="G221" s="34"/>
      <c r="H221" s="34"/>
      <c r="I221" s="34"/>
      <c r="J221" s="14"/>
      <c r="K221" s="16" t="e">
        <f>J221*100/E221</f>
        <v>#DIV/0!</v>
      </c>
      <c r="L221" s="14" t="e">
        <f>J221*100/D221</f>
        <v>#DIV/0!</v>
      </c>
      <c r="M221" s="14"/>
    </row>
    <row r="222" spans="1:13" ht="63" customHeight="1">
      <c r="A222" s="55" t="s">
        <v>73</v>
      </c>
      <c r="B222" s="12" t="s">
        <v>74</v>
      </c>
      <c r="C222" s="14"/>
      <c r="D222" s="45"/>
      <c r="E222" s="34"/>
      <c r="F222" s="34"/>
      <c r="G222" s="34"/>
      <c r="H222" s="34"/>
      <c r="I222" s="34"/>
      <c r="J222" s="14">
        <v>-24.4</v>
      </c>
      <c r="K222" s="16"/>
      <c r="L222" s="14"/>
      <c r="M222" s="14"/>
    </row>
    <row r="223" spans="1:13" ht="15" customHeight="1">
      <c r="A223" s="17"/>
      <c r="B223" s="18" t="s">
        <v>4</v>
      </c>
      <c r="C223" s="19">
        <f aca="true" t="shared" si="91" ref="C223:J223">C219+C209</f>
        <v>37707.799999999996</v>
      </c>
      <c r="D223" s="19">
        <f t="shared" si="91"/>
        <v>58388.100000000006</v>
      </c>
      <c r="E223" s="19">
        <f t="shared" si="91"/>
        <v>30076.600000000002</v>
      </c>
      <c r="F223" s="19">
        <f t="shared" si="91"/>
        <v>30076.600000000002</v>
      </c>
      <c r="G223" s="19">
        <f t="shared" si="91"/>
        <v>9365.1</v>
      </c>
      <c r="H223" s="19">
        <f t="shared" si="91"/>
        <v>9349.1</v>
      </c>
      <c r="I223" s="19">
        <f t="shared" si="91"/>
        <v>9597.3</v>
      </c>
      <c r="J223" s="19">
        <f t="shared" si="91"/>
        <v>8104.2</v>
      </c>
      <c r="K223" s="22">
        <f>J223*100/E223</f>
        <v>26.94519992286362</v>
      </c>
      <c r="L223" s="19">
        <f>J223*100/D223</f>
        <v>13.879883058362918</v>
      </c>
      <c r="M223" s="19">
        <f>J223*100/C223</f>
        <v>21.492105081707237</v>
      </c>
    </row>
    <row r="224" spans="1:13" ht="12.75">
      <c r="A224" s="68"/>
      <c r="B224" s="69"/>
      <c r="C224" s="69"/>
      <c r="D224" s="69"/>
      <c r="E224" s="69"/>
      <c r="F224" s="69"/>
      <c r="G224" s="69"/>
      <c r="H224" s="69"/>
      <c r="I224" s="69"/>
      <c r="J224" s="69"/>
      <c r="K224" s="22"/>
      <c r="L224" s="19"/>
      <c r="M224" s="14"/>
    </row>
    <row r="225" spans="1:13" ht="12.75">
      <c r="A225" s="71" t="s">
        <v>34</v>
      </c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</row>
    <row r="226" spans="1:15" ht="12.75">
      <c r="A226" s="20" t="s">
        <v>3</v>
      </c>
      <c r="B226" s="21" t="s">
        <v>50</v>
      </c>
      <c r="C226" s="22">
        <f aca="true" t="shared" si="92" ref="C226:J226">C227+C229+C230+C231+C233+C234+C236+C238+C235+C232+C239+C237+C228</f>
        <v>1640155.8999999997</v>
      </c>
      <c r="D226" s="22">
        <f t="shared" si="92"/>
        <v>1641999.9999999995</v>
      </c>
      <c r="E226" s="22">
        <f t="shared" si="92"/>
        <v>341272.5</v>
      </c>
      <c r="F226" s="22">
        <f t="shared" si="92"/>
        <v>341272.5</v>
      </c>
      <c r="G226" s="22">
        <f t="shared" si="92"/>
        <v>420549.2</v>
      </c>
      <c r="H226" s="22">
        <f t="shared" si="92"/>
        <v>418864.69999999995</v>
      </c>
      <c r="I226" s="22">
        <f t="shared" si="92"/>
        <v>461313.5</v>
      </c>
      <c r="J226" s="22">
        <f t="shared" si="92"/>
        <v>429236.1000000001</v>
      </c>
      <c r="K226" s="22">
        <f aca="true" t="shared" si="93" ref="K226:K231">J226*100/E226</f>
        <v>125.77517965848408</v>
      </c>
      <c r="L226" s="19">
        <f aca="true" t="shared" si="94" ref="L226:L231">J226*100/D226</f>
        <v>26.141053593179063</v>
      </c>
      <c r="M226" s="19">
        <f aca="true" t="shared" si="95" ref="M226:M238">J226*100/C226</f>
        <v>26.170445138782245</v>
      </c>
      <c r="N226" s="4"/>
      <c r="O226" s="4"/>
    </row>
    <row r="227" spans="1:18" ht="12.75">
      <c r="A227" s="9" t="s">
        <v>56</v>
      </c>
      <c r="B227" s="42" t="s">
        <v>57</v>
      </c>
      <c r="C227" s="14">
        <f aca="true" t="shared" si="96" ref="C227:J228">C9+C33+C50+C68+C87+C105+C121+C139+C157+C175+C192+C210</f>
        <v>1266280.9</v>
      </c>
      <c r="D227" s="14">
        <f t="shared" si="96"/>
        <v>1266280.9</v>
      </c>
      <c r="E227" s="14">
        <f t="shared" si="96"/>
        <v>267683</v>
      </c>
      <c r="F227" s="14">
        <f t="shared" si="96"/>
        <v>267683</v>
      </c>
      <c r="G227" s="14">
        <f t="shared" si="96"/>
        <v>313936.6</v>
      </c>
      <c r="H227" s="14">
        <f t="shared" si="96"/>
        <v>333832.5</v>
      </c>
      <c r="I227" s="14">
        <f t="shared" si="96"/>
        <v>350828.8</v>
      </c>
      <c r="J227" s="14">
        <f t="shared" si="96"/>
        <v>329767.00000000006</v>
      </c>
      <c r="K227" s="16">
        <f t="shared" si="93"/>
        <v>123.19310527751111</v>
      </c>
      <c r="L227" s="14">
        <f t="shared" si="94"/>
        <v>26.04216805291781</v>
      </c>
      <c r="M227" s="14">
        <f t="shared" si="95"/>
        <v>26.04216805291781</v>
      </c>
      <c r="N227" s="4"/>
      <c r="O227" s="67"/>
      <c r="P227" s="2"/>
      <c r="Q227" s="2"/>
      <c r="R227" s="2"/>
    </row>
    <row r="228" spans="1:15" ht="22.5">
      <c r="A228" s="9" t="s">
        <v>55</v>
      </c>
      <c r="B228" s="23" t="s">
        <v>54</v>
      </c>
      <c r="C228" s="14">
        <f t="shared" si="96"/>
        <v>70960.3</v>
      </c>
      <c r="D228" s="14">
        <f t="shared" si="96"/>
        <v>70960.3</v>
      </c>
      <c r="E228" s="14">
        <f t="shared" si="96"/>
        <v>17610.1</v>
      </c>
      <c r="F228" s="14">
        <f t="shared" si="96"/>
        <v>17610.1</v>
      </c>
      <c r="G228" s="14">
        <f t="shared" si="96"/>
        <v>17459.199999999997</v>
      </c>
      <c r="H228" s="14">
        <f t="shared" si="96"/>
        <v>17645.5</v>
      </c>
      <c r="I228" s="14">
        <f t="shared" si="96"/>
        <v>18245.5</v>
      </c>
      <c r="J228" s="14">
        <f t="shared" si="96"/>
        <v>18843</v>
      </c>
      <c r="K228" s="16">
        <f t="shared" si="93"/>
        <v>107.00109596197638</v>
      </c>
      <c r="L228" s="14">
        <f t="shared" si="94"/>
        <v>26.554284578841973</v>
      </c>
      <c r="M228" s="14">
        <f t="shared" si="95"/>
        <v>26.554284578841973</v>
      </c>
      <c r="N228" s="4"/>
      <c r="O228" s="67"/>
    </row>
    <row r="229" spans="1:13" ht="12.75">
      <c r="A229" s="9" t="s">
        <v>8</v>
      </c>
      <c r="B229" s="23" t="s">
        <v>5</v>
      </c>
      <c r="C229" s="14">
        <f aca="true" t="shared" si="97" ref="C229:J229">C11+C52+C70+C212+C159+C194+C89+C107+C177+C123+C141</f>
        <v>65498.9</v>
      </c>
      <c r="D229" s="14">
        <f t="shared" si="97"/>
        <v>65498.9</v>
      </c>
      <c r="E229" s="14">
        <f t="shared" si="97"/>
        <v>7399.9</v>
      </c>
      <c r="F229" s="14">
        <f t="shared" si="97"/>
        <v>7399.9</v>
      </c>
      <c r="G229" s="14">
        <f t="shared" si="97"/>
        <v>35223.1</v>
      </c>
      <c r="H229" s="14">
        <f t="shared" si="97"/>
        <v>10629.4</v>
      </c>
      <c r="I229" s="14">
        <f t="shared" si="97"/>
        <v>12246.5</v>
      </c>
      <c r="J229" s="14">
        <f t="shared" si="97"/>
        <v>10762.800000000001</v>
      </c>
      <c r="K229" s="16">
        <f t="shared" si="93"/>
        <v>145.44520871903674</v>
      </c>
      <c r="L229" s="14">
        <f t="shared" si="94"/>
        <v>16.432031682974827</v>
      </c>
      <c r="M229" s="14">
        <f t="shared" si="95"/>
        <v>16.432031682974827</v>
      </c>
    </row>
    <row r="230" spans="1:13" ht="12.75">
      <c r="A230" s="9" t="s">
        <v>9</v>
      </c>
      <c r="B230" s="23" t="s">
        <v>6</v>
      </c>
      <c r="C230" s="14">
        <f aca="true" t="shared" si="98" ref="C230:I231">C12+C35+C53+C71+C90+C108+C124+C142+C160+C178+C195+C213</f>
        <v>42023.5</v>
      </c>
      <c r="D230" s="14">
        <f t="shared" si="98"/>
        <v>42023.5</v>
      </c>
      <c r="E230" s="14">
        <f t="shared" si="98"/>
        <v>4864.299999999999</v>
      </c>
      <c r="F230" s="14">
        <f t="shared" si="98"/>
        <v>4864.299999999999</v>
      </c>
      <c r="G230" s="14">
        <f t="shared" si="98"/>
        <v>4368.5</v>
      </c>
      <c r="H230" s="14">
        <f t="shared" si="98"/>
        <v>6879.3</v>
      </c>
      <c r="I230" s="14">
        <f t="shared" si="98"/>
        <v>25911.4</v>
      </c>
      <c r="J230" s="14">
        <f>J12+J35+J53+J71+J90+J108+J124+J142+J160+J178+J195+J213-0.1</f>
        <v>11144.799999999997</v>
      </c>
      <c r="K230" s="16">
        <f t="shared" si="93"/>
        <v>229.11415825504181</v>
      </c>
      <c r="L230" s="14">
        <f t="shared" si="94"/>
        <v>26.520399300391443</v>
      </c>
      <c r="M230" s="14">
        <f t="shared" si="95"/>
        <v>26.520399300391443</v>
      </c>
    </row>
    <row r="231" spans="1:13" ht="12.75">
      <c r="A231" s="9" t="s">
        <v>10</v>
      </c>
      <c r="B231" s="23" t="s">
        <v>21</v>
      </c>
      <c r="C231" s="14">
        <f t="shared" si="98"/>
        <v>5015.7</v>
      </c>
      <c r="D231" s="14">
        <f t="shared" si="98"/>
        <v>5015.7</v>
      </c>
      <c r="E231" s="14">
        <f t="shared" si="98"/>
        <v>1254.8</v>
      </c>
      <c r="F231" s="14">
        <f t="shared" si="98"/>
        <v>1254.8</v>
      </c>
      <c r="G231" s="14">
        <f t="shared" si="98"/>
        <v>1254.5</v>
      </c>
      <c r="H231" s="14">
        <f t="shared" si="98"/>
        <v>1251.2</v>
      </c>
      <c r="I231" s="14">
        <f t="shared" si="98"/>
        <v>1255.2</v>
      </c>
      <c r="J231" s="14">
        <f>J13+J36+J72+J91+J109+J125+J143+J161+J179+J196+J214+J54</f>
        <v>1216.8999999999999</v>
      </c>
      <c r="K231" s="16">
        <f t="shared" si="93"/>
        <v>96.9795983423653</v>
      </c>
      <c r="L231" s="14">
        <f t="shared" si="94"/>
        <v>24.261817891819685</v>
      </c>
      <c r="M231" s="14">
        <f t="shared" si="95"/>
        <v>24.261817891819685</v>
      </c>
    </row>
    <row r="232" spans="1:13" ht="22.5" hidden="1">
      <c r="A232" s="9" t="s">
        <v>35</v>
      </c>
      <c r="B232" s="23" t="s">
        <v>36</v>
      </c>
      <c r="C232" s="31">
        <f aca="true" t="shared" si="99" ref="C232:J232">C14</f>
        <v>0</v>
      </c>
      <c r="D232" s="31">
        <f t="shared" si="99"/>
        <v>0</v>
      </c>
      <c r="E232" s="31">
        <f t="shared" si="99"/>
        <v>0</v>
      </c>
      <c r="F232" s="31">
        <f t="shared" si="99"/>
        <v>0</v>
      </c>
      <c r="G232" s="31">
        <f t="shared" si="99"/>
        <v>0</v>
      </c>
      <c r="H232" s="31">
        <f t="shared" si="99"/>
        <v>0</v>
      </c>
      <c r="I232" s="31">
        <f t="shared" si="99"/>
        <v>0</v>
      </c>
      <c r="J232" s="31">
        <f t="shared" si="99"/>
        <v>0</v>
      </c>
      <c r="K232" s="16"/>
      <c r="L232" s="14"/>
      <c r="M232" s="14" t="e">
        <f t="shared" si="95"/>
        <v>#DIV/0!</v>
      </c>
    </row>
    <row r="233" spans="1:13" ht="22.5">
      <c r="A233" s="10" t="s">
        <v>11</v>
      </c>
      <c r="B233" s="23" t="s">
        <v>17</v>
      </c>
      <c r="C233" s="14">
        <f aca="true" t="shared" si="100" ref="C233:I233">C15+C37+C55+C73+C92+C110+C126+C144+C162+C180+C197+C215</f>
        <v>142419.89999999997</v>
      </c>
      <c r="D233" s="14">
        <f t="shared" si="100"/>
        <v>142419.89999999997</v>
      </c>
      <c r="E233" s="14">
        <f t="shared" si="100"/>
        <v>29194.399999999998</v>
      </c>
      <c r="F233" s="14">
        <f t="shared" si="100"/>
        <v>29194.399999999998</v>
      </c>
      <c r="G233" s="14">
        <f t="shared" si="100"/>
        <v>36183.10000000001</v>
      </c>
      <c r="H233" s="14">
        <f t="shared" si="100"/>
        <v>36784.600000000006</v>
      </c>
      <c r="I233" s="14">
        <f t="shared" si="100"/>
        <v>40257.799999999996</v>
      </c>
      <c r="J233" s="14">
        <f>J15+J37+J55+J73+J92+J110+J126+J144+J162+J180+J197+J215+0.1</f>
        <v>19384.999999999996</v>
      </c>
      <c r="K233" s="16">
        <f aca="true" t="shared" si="101" ref="K233:K247">J233*100/E233</f>
        <v>66.39972049434137</v>
      </c>
      <c r="L233" s="14">
        <f aca="true" t="shared" si="102" ref="L233:L247">J233*100/D233</f>
        <v>13.611159676421623</v>
      </c>
      <c r="M233" s="14">
        <f t="shared" si="95"/>
        <v>13.611159676421623</v>
      </c>
    </row>
    <row r="234" spans="1:13" ht="12.75">
      <c r="A234" s="24" t="s">
        <v>14</v>
      </c>
      <c r="B234" s="23" t="s">
        <v>13</v>
      </c>
      <c r="C234" s="14">
        <f aca="true" t="shared" si="103" ref="C234:J234">C16</f>
        <v>11459</v>
      </c>
      <c r="D234" s="14">
        <f t="shared" si="103"/>
        <v>11459.000000000002</v>
      </c>
      <c r="E234" s="14">
        <f t="shared" si="103"/>
        <v>2864.3</v>
      </c>
      <c r="F234" s="14">
        <f t="shared" si="103"/>
        <v>2864.3</v>
      </c>
      <c r="G234" s="14">
        <f t="shared" si="103"/>
        <v>2864.3</v>
      </c>
      <c r="H234" s="14">
        <f t="shared" si="103"/>
        <v>2864.3</v>
      </c>
      <c r="I234" s="14">
        <f t="shared" si="103"/>
        <v>2866.1</v>
      </c>
      <c r="J234" s="14">
        <f t="shared" si="103"/>
        <v>6082.8</v>
      </c>
      <c r="K234" s="16">
        <f t="shared" si="101"/>
        <v>212.36602311210416</v>
      </c>
      <c r="L234" s="14">
        <f t="shared" si="102"/>
        <v>53.08316607033772</v>
      </c>
      <c r="M234" s="14">
        <f t="shared" si="95"/>
        <v>53.083166070337725</v>
      </c>
    </row>
    <row r="235" spans="1:13" ht="22.5">
      <c r="A235" s="25" t="s">
        <v>40</v>
      </c>
      <c r="B235" s="23" t="s">
        <v>41</v>
      </c>
      <c r="C235" s="32">
        <f>C17+C93+C56+C111+C145+C163+C181+C198+C127+C74+C38+C216</f>
        <v>1468.6</v>
      </c>
      <c r="D235" s="32">
        <f>D17+D93+D56+D111+D145+D163+D181+D198+D127+D74+D38+D216+0.1</f>
        <v>3312.7</v>
      </c>
      <c r="E235" s="32">
        <f aca="true" t="shared" si="104" ref="E235:J235">E17+E93+E56+E111+E145+E163+E181+E198+E127+E74+E38+E216</f>
        <v>2303.1</v>
      </c>
      <c r="F235" s="32">
        <f t="shared" si="104"/>
        <v>2303.1</v>
      </c>
      <c r="G235" s="32">
        <f t="shared" si="104"/>
        <v>259.7</v>
      </c>
      <c r="H235" s="32">
        <f t="shared" si="104"/>
        <v>222.6</v>
      </c>
      <c r="I235" s="32">
        <f t="shared" si="104"/>
        <v>527.2</v>
      </c>
      <c r="J235" s="32">
        <f t="shared" si="104"/>
        <v>2201.8</v>
      </c>
      <c r="K235" s="16">
        <f t="shared" si="101"/>
        <v>95.60158047848553</v>
      </c>
      <c r="L235" s="14">
        <f t="shared" si="102"/>
        <v>66.4654209557159</v>
      </c>
      <c r="M235" s="14">
        <f t="shared" si="95"/>
        <v>149.92509873348772</v>
      </c>
    </row>
    <row r="236" spans="1:13" ht="15.75" customHeight="1">
      <c r="A236" s="25" t="s">
        <v>18</v>
      </c>
      <c r="B236" s="23" t="s">
        <v>15</v>
      </c>
      <c r="C236" s="14">
        <f aca="true" t="shared" si="105" ref="C236:J236">C18+C39+C57+C75+C94+C128+C164+C182+C199+C146</f>
        <v>16141.4</v>
      </c>
      <c r="D236" s="14">
        <f t="shared" si="105"/>
        <v>16141.399999999998</v>
      </c>
      <c r="E236" s="14">
        <f t="shared" si="105"/>
        <v>3562.9</v>
      </c>
      <c r="F236" s="14">
        <f t="shared" si="105"/>
        <v>3562.9</v>
      </c>
      <c r="G236" s="14">
        <f t="shared" si="105"/>
        <v>4399.5</v>
      </c>
      <c r="H236" s="14">
        <f t="shared" si="105"/>
        <v>3964.2000000000003</v>
      </c>
      <c r="I236" s="14">
        <f t="shared" si="105"/>
        <v>4214.799999999999</v>
      </c>
      <c r="J236" s="14">
        <f t="shared" si="105"/>
        <v>9585.4</v>
      </c>
      <c r="K236" s="16">
        <f t="shared" si="101"/>
        <v>269.03365236184004</v>
      </c>
      <c r="L236" s="14">
        <f t="shared" si="102"/>
        <v>59.38394439144065</v>
      </c>
      <c r="M236" s="14">
        <f t="shared" si="95"/>
        <v>59.38394439144064</v>
      </c>
    </row>
    <row r="237" spans="1:13" ht="15" customHeight="1">
      <c r="A237" s="25" t="s">
        <v>44</v>
      </c>
      <c r="B237" s="23" t="s">
        <v>45</v>
      </c>
      <c r="C237" s="14">
        <f aca="true" t="shared" si="106" ref="C237:J237">C19</f>
        <v>16.9</v>
      </c>
      <c r="D237" s="14">
        <f t="shared" si="106"/>
        <v>16.9</v>
      </c>
      <c r="E237" s="14">
        <f t="shared" si="106"/>
        <v>0</v>
      </c>
      <c r="F237" s="14">
        <f t="shared" si="106"/>
        <v>0</v>
      </c>
      <c r="G237" s="14">
        <f t="shared" si="106"/>
        <v>4</v>
      </c>
      <c r="H237" s="14">
        <f t="shared" si="106"/>
        <v>4</v>
      </c>
      <c r="I237" s="14">
        <f t="shared" si="106"/>
        <v>8.9</v>
      </c>
      <c r="J237" s="14">
        <f t="shared" si="106"/>
        <v>0</v>
      </c>
      <c r="K237" s="16"/>
      <c r="L237" s="14">
        <f t="shared" si="102"/>
        <v>0</v>
      </c>
      <c r="M237" s="14">
        <f t="shared" si="95"/>
        <v>0</v>
      </c>
    </row>
    <row r="238" spans="1:13" ht="12.75">
      <c r="A238" s="17" t="s">
        <v>12</v>
      </c>
      <c r="B238" s="23" t="s">
        <v>7</v>
      </c>
      <c r="C238" s="14">
        <f aca="true" t="shared" si="107" ref="C238:J238">C20+C200+C217+C76+C147+C58+C165+C95+C183+C112+C129+C40</f>
        <v>18870.8</v>
      </c>
      <c r="D238" s="14">
        <f t="shared" si="107"/>
        <v>18870.799999999996</v>
      </c>
      <c r="E238" s="14">
        <f t="shared" si="107"/>
        <v>4535.7</v>
      </c>
      <c r="F238" s="14">
        <f t="shared" si="107"/>
        <v>4535.7</v>
      </c>
      <c r="G238" s="14">
        <f t="shared" si="107"/>
        <v>4596.7</v>
      </c>
      <c r="H238" s="14">
        <f t="shared" si="107"/>
        <v>4787.1</v>
      </c>
      <c r="I238" s="14">
        <f t="shared" si="107"/>
        <v>4951.3</v>
      </c>
      <c r="J238" s="14">
        <f t="shared" si="107"/>
        <v>20109.9</v>
      </c>
      <c r="K238" s="16">
        <f t="shared" si="101"/>
        <v>443.3692704543952</v>
      </c>
      <c r="L238" s="14">
        <f t="shared" si="102"/>
        <v>106.5662293066537</v>
      </c>
      <c r="M238" s="14">
        <f t="shared" si="95"/>
        <v>106.56622930665368</v>
      </c>
    </row>
    <row r="239" spans="1:13" ht="13.5" customHeight="1">
      <c r="A239" s="26" t="s">
        <v>37</v>
      </c>
      <c r="B239" s="12" t="s">
        <v>38</v>
      </c>
      <c r="C239" s="14">
        <f aca="true" t="shared" si="108" ref="C239:J239">C21+C41+C59+C77+C96+C113+C130+C148+C166+C184+C201+C218</f>
        <v>0</v>
      </c>
      <c r="D239" s="14">
        <f t="shared" si="108"/>
        <v>0</v>
      </c>
      <c r="E239" s="14">
        <f t="shared" si="108"/>
        <v>0</v>
      </c>
      <c r="F239" s="14">
        <f t="shared" si="108"/>
        <v>0</v>
      </c>
      <c r="G239" s="14">
        <f t="shared" si="108"/>
        <v>0</v>
      </c>
      <c r="H239" s="14">
        <f t="shared" si="108"/>
        <v>0</v>
      </c>
      <c r="I239" s="14">
        <f t="shared" si="108"/>
        <v>0</v>
      </c>
      <c r="J239" s="14">
        <f t="shared" si="108"/>
        <v>136.7</v>
      </c>
      <c r="K239" s="16"/>
      <c r="L239" s="14"/>
      <c r="M239" s="14"/>
    </row>
    <row r="240" spans="1:13" ht="15.75" customHeight="1">
      <c r="A240" s="20" t="s">
        <v>1</v>
      </c>
      <c r="B240" s="27" t="s">
        <v>0</v>
      </c>
      <c r="C240" s="28">
        <f>C241+C243+C246+C244+C242+C245</f>
        <v>4193393.8000000003</v>
      </c>
      <c r="D240" s="28">
        <f aca="true" t="shared" si="109" ref="D240:J240">D241+D243+D246+D244+D242+D245</f>
        <v>4194549.7</v>
      </c>
      <c r="E240" s="28">
        <f t="shared" si="109"/>
        <v>674812.2000000001</v>
      </c>
      <c r="F240" s="28">
        <f t="shared" si="109"/>
        <v>661766.0000000001</v>
      </c>
      <c r="G240" s="28">
        <f t="shared" si="109"/>
        <v>879863.6000000001</v>
      </c>
      <c r="H240" s="28">
        <f t="shared" si="109"/>
        <v>972881.2</v>
      </c>
      <c r="I240" s="28">
        <f t="shared" si="109"/>
        <v>1680038.9000000001</v>
      </c>
      <c r="J240" s="28">
        <f t="shared" si="109"/>
        <v>697680.1</v>
      </c>
      <c r="K240" s="22">
        <f t="shared" si="101"/>
        <v>103.38877987090333</v>
      </c>
      <c r="L240" s="19">
        <f t="shared" si="102"/>
        <v>16.633015458131297</v>
      </c>
      <c r="M240" s="19">
        <f>J240*100/C240</f>
        <v>16.637600313140158</v>
      </c>
    </row>
    <row r="241" spans="1:13" ht="25.5" customHeight="1">
      <c r="A241" s="55" t="s">
        <v>49</v>
      </c>
      <c r="B241" s="29" t="s">
        <v>20</v>
      </c>
      <c r="C241" s="13">
        <f>C23-52185.1</f>
        <v>4193393.8000000003</v>
      </c>
      <c r="D241" s="13">
        <f>D23-52218.3</f>
        <v>4193393.8</v>
      </c>
      <c r="E241" s="13">
        <f>E23</f>
        <v>676656.3</v>
      </c>
      <c r="F241" s="13">
        <f>F23-13046.2</f>
        <v>663610.1000000001</v>
      </c>
      <c r="G241" s="13">
        <f>G23-13046.2</f>
        <v>876863.6000000001</v>
      </c>
      <c r="H241" s="13">
        <f>H23-13079.5</f>
        <v>972881.2</v>
      </c>
      <c r="I241" s="13">
        <f>I23-13046.4</f>
        <v>1680038.9000000001</v>
      </c>
      <c r="J241" s="13">
        <f>J23-6249</f>
        <v>699251.7</v>
      </c>
      <c r="K241" s="16">
        <f t="shared" si="101"/>
        <v>103.33927283319463</v>
      </c>
      <c r="L241" s="14">
        <f t="shared" si="102"/>
        <v>16.67507831007906</v>
      </c>
      <c r="M241" s="14">
        <f>J241*100/C241</f>
        <v>16.67507831007906</v>
      </c>
    </row>
    <row r="242" spans="1:13" ht="24.75" customHeight="1">
      <c r="A242" s="55" t="s">
        <v>58</v>
      </c>
      <c r="B242" s="29" t="s">
        <v>59</v>
      </c>
      <c r="C242" s="13">
        <f aca="true" t="shared" si="110" ref="C242:J242">C24+C80+C99+C204+C133</f>
        <v>0</v>
      </c>
      <c r="D242" s="13">
        <f t="shared" si="110"/>
        <v>0</v>
      </c>
      <c r="E242" s="13">
        <f t="shared" si="110"/>
        <v>0</v>
      </c>
      <c r="F242" s="13">
        <f t="shared" si="110"/>
        <v>0</v>
      </c>
      <c r="G242" s="13">
        <f t="shared" si="110"/>
        <v>0</v>
      </c>
      <c r="H242" s="13">
        <f t="shared" si="110"/>
        <v>0</v>
      </c>
      <c r="I242" s="13">
        <f t="shared" si="110"/>
        <v>0</v>
      </c>
      <c r="J242" s="13">
        <f t="shared" si="110"/>
        <v>952.9</v>
      </c>
      <c r="K242" s="16"/>
      <c r="L242" s="14"/>
      <c r="M242" s="13">
        <f>M24+M80+M99+M204+M133</f>
        <v>0</v>
      </c>
    </row>
    <row r="243" spans="1:13" ht="18.75" customHeight="1">
      <c r="A243" s="55" t="s">
        <v>60</v>
      </c>
      <c r="B243" s="62" t="s">
        <v>61</v>
      </c>
      <c r="C243" s="14">
        <f aca="true" t="shared" si="111" ref="C243:J243">C25</f>
        <v>0</v>
      </c>
      <c r="D243" s="14">
        <f t="shared" si="111"/>
        <v>3000</v>
      </c>
      <c r="E243" s="14">
        <f t="shared" si="111"/>
        <v>0</v>
      </c>
      <c r="F243" s="14">
        <f t="shared" si="111"/>
        <v>0</v>
      </c>
      <c r="G243" s="14">
        <f t="shared" si="111"/>
        <v>3000</v>
      </c>
      <c r="H243" s="14">
        <f t="shared" si="111"/>
        <v>0</v>
      </c>
      <c r="I243" s="14">
        <f t="shared" si="111"/>
        <v>0</v>
      </c>
      <c r="J243" s="14">
        <f t="shared" si="111"/>
        <v>1000</v>
      </c>
      <c r="K243" s="16"/>
      <c r="L243" s="14">
        <f t="shared" si="102"/>
        <v>33.333333333333336</v>
      </c>
      <c r="M243" s="14"/>
    </row>
    <row r="244" spans="1:13" ht="15.75" customHeight="1" hidden="1">
      <c r="A244" s="55" t="s">
        <v>52</v>
      </c>
      <c r="B244" s="12" t="s">
        <v>47</v>
      </c>
      <c r="C244" s="14"/>
      <c r="D244" s="14"/>
      <c r="E244" s="14"/>
      <c r="F244" s="14"/>
      <c r="G244" s="14"/>
      <c r="H244" s="14"/>
      <c r="I244" s="14"/>
      <c r="J244" s="14"/>
      <c r="K244" s="16" t="e">
        <f t="shared" si="101"/>
        <v>#DIV/0!</v>
      </c>
      <c r="L244" s="14" t="e">
        <f t="shared" si="102"/>
        <v>#DIV/0!</v>
      </c>
      <c r="M244" s="14" t="e">
        <f>J244*100/C244</f>
        <v>#DIV/0!</v>
      </c>
    </row>
    <row r="245" spans="1:13" ht="63" customHeight="1">
      <c r="A245" s="55" t="s">
        <v>73</v>
      </c>
      <c r="B245" s="12" t="s">
        <v>74</v>
      </c>
      <c r="C245" s="14">
        <f>C27+C44+C82+C134+C152+C205+C222</f>
        <v>0</v>
      </c>
      <c r="D245" s="14">
        <f aca="true" t="shared" si="112" ref="D245:J245">D27+D44+D82+D134+D152+D205+D222</f>
        <v>0</v>
      </c>
      <c r="E245" s="14">
        <f t="shared" si="112"/>
        <v>0</v>
      </c>
      <c r="F245" s="14">
        <f t="shared" si="112"/>
        <v>0</v>
      </c>
      <c r="G245" s="14">
        <f t="shared" si="112"/>
        <v>0</v>
      </c>
      <c r="H245" s="14">
        <f t="shared" si="112"/>
        <v>0</v>
      </c>
      <c r="I245" s="14">
        <f t="shared" si="112"/>
        <v>0</v>
      </c>
      <c r="J245" s="14">
        <f t="shared" si="112"/>
        <v>-1680.4000000000003</v>
      </c>
      <c r="K245" s="16"/>
      <c r="L245" s="14"/>
      <c r="M245" s="14"/>
    </row>
    <row r="246" spans="1:13" ht="23.25" customHeight="1">
      <c r="A246" s="55" t="s">
        <v>48</v>
      </c>
      <c r="B246" s="15" t="s">
        <v>46</v>
      </c>
      <c r="C246" s="14">
        <f aca="true" t="shared" si="113" ref="C246:J246">C28</f>
        <v>0</v>
      </c>
      <c r="D246" s="14">
        <f t="shared" si="113"/>
        <v>-1844.1</v>
      </c>
      <c r="E246" s="14">
        <f t="shared" si="113"/>
        <v>-1844.1</v>
      </c>
      <c r="F246" s="14">
        <f t="shared" si="113"/>
        <v>-1844.1</v>
      </c>
      <c r="G246" s="14">
        <f t="shared" si="113"/>
        <v>0</v>
      </c>
      <c r="H246" s="14">
        <f t="shared" si="113"/>
        <v>0</v>
      </c>
      <c r="I246" s="14">
        <f t="shared" si="113"/>
        <v>0</v>
      </c>
      <c r="J246" s="14">
        <f t="shared" si="113"/>
        <v>-1844.1</v>
      </c>
      <c r="K246" s="16">
        <f t="shared" si="101"/>
        <v>100</v>
      </c>
      <c r="L246" s="14">
        <f t="shared" si="102"/>
        <v>100</v>
      </c>
      <c r="M246" s="14"/>
    </row>
    <row r="247" spans="1:13" ht="13.5" customHeight="1">
      <c r="A247" s="17"/>
      <c r="B247" s="18" t="s">
        <v>4</v>
      </c>
      <c r="C247" s="19">
        <f aca="true" t="shared" si="114" ref="C247:J247">C240+C226</f>
        <v>5833549.7</v>
      </c>
      <c r="D247" s="19">
        <f t="shared" si="114"/>
        <v>5836549.699999999</v>
      </c>
      <c r="E247" s="19">
        <f t="shared" si="114"/>
        <v>1016084.7000000001</v>
      </c>
      <c r="F247" s="19">
        <f t="shared" si="114"/>
        <v>1003038.5000000001</v>
      </c>
      <c r="G247" s="19">
        <f t="shared" si="114"/>
        <v>1300412.8</v>
      </c>
      <c r="H247" s="19">
        <f t="shared" si="114"/>
        <v>1391745.9</v>
      </c>
      <c r="I247" s="19">
        <f t="shared" si="114"/>
        <v>2141352.4000000004</v>
      </c>
      <c r="J247" s="19">
        <f t="shared" si="114"/>
        <v>1126916.2000000002</v>
      </c>
      <c r="K247" s="22">
        <f t="shared" si="101"/>
        <v>110.90770287162084</v>
      </c>
      <c r="L247" s="19">
        <f t="shared" si="102"/>
        <v>19.307917484194476</v>
      </c>
      <c r="M247" s="19">
        <f>J247*100/C247</f>
        <v>19.317846902032908</v>
      </c>
    </row>
    <row r="248" spans="2:9" ht="12.75">
      <c r="B248" s="5"/>
      <c r="C248" s="5"/>
      <c r="D248" s="5"/>
      <c r="E248" s="5"/>
      <c r="F248" s="5"/>
      <c r="G248" s="5"/>
      <c r="H248" s="5"/>
      <c r="I248" s="5"/>
    </row>
    <row r="249" spans="2:10" ht="12.75">
      <c r="B249" s="6" t="s">
        <v>43</v>
      </c>
      <c r="C249" s="6"/>
      <c r="D249" s="44" t="e">
        <f>#REF!=D240-D241</f>
        <v>#REF!</v>
      </c>
      <c r="E249" s="6"/>
      <c r="F249" s="6"/>
      <c r="G249" s="6"/>
      <c r="H249" s="6"/>
      <c r="I249" s="6"/>
      <c r="J249" s="4"/>
    </row>
    <row r="250" spans="2:10" ht="12.75" hidden="1">
      <c r="B250" s="6"/>
      <c r="C250" s="6"/>
      <c r="D250" s="6"/>
      <c r="E250" s="6"/>
      <c r="F250" s="6"/>
      <c r="G250" s="6"/>
      <c r="H250" s="6"/>
      <c r="I250" s="6"/>
      <c r="J250" s="3"/>
    </row>
    <row r="251" spans="1:10" ht="12.75" hidden="1">
      <c r="A251" s="2"/>
      <c r="B251" s="6"/>
      <c r="C251" s="6"/>
      <c r="D251" s="6"/>
      <c r="E251" s="6"/>
      <c r="F251" s="6"/>
      <c r="G251" s="6"/>
      <c r="H251" s="6"/>
      <c r="I251" s="6"/>
      <c r="J251" s="4"/>
    </row>
    <row r="252" spans="2:10" ht="12.75" hidden="1">
      <c r="B252" s="7"/>
      <c r="C252" s="7"/>
      <c r="D252" s="7"/>
      <c r="E252" s="7"/>
      <c r="F252" s="7"/>
      <c r="G252" s="7"/>
      <c r="H252" s="7"/>
      <c r="I252" s="7"/>
      <c r="J252" s="4"/>
    </row>
    <row r="253" spans="2:10" ht="12.75" hidden="1">
      <c r="B253" s="7"/>
      <c r="C253" s="7"/>
      <c r="D253" s="7"/>
      <c r="E253" s="7"/>
      <c r="F253" s="7"/>
      <c r="G253" s="7"/>
      <c r="H253" s="7"/>
      <c r="I253" s="7"/>
      <c r="J253" s="4"/>
    </row>
    <row r="254" spans="1:10" ht="12.75" hidden="1">
      <c r="A254" s="2" t="e">
        <f>#REF!+#REF!</f>
        <v>#REF!</v>
      </c>
      <c r="B254" s="8"/>
      <c r="C254" s="8"/>
      <c r="D254" s="8"/>
      <c r="E254" s="8"/>
      <c r="F254" s="8"/>
      <c r="G254" s="8"/>
      <c r="H254" s="8"/>
      <c r="I254" s="8"/>
      <c r="J254" s="4"/>
    </row>
    <row r="255" spans="1:10" ht="12.75" hidden="1">
      <c r="A255" s="2" t="e">
        <f>#REF!+#REF!</f>
        <v>#REF!</v>
      </c>
      <c r="B255" s="7"/>
      <c r="C255" s="7"/>
      <c r="D255" s="7"/>
      <c r="E255" s="7"/>
      <c r="F255" s="7"/>
      <c r="G255" s="7"/>
      <c r="H255" s="7"/>
      <c r="I255" s="7"/>
      <c r="J255" s="4"/>
    </row>
    <row r="256" spans="1:10" ht="12.75" hidden="1">
      <c r="A256" s="2" t="e">
        <f>#REF!+#REF!</f>
        <v>#REF!</v>
      </c>
      <c r="B256" s="6"/>
      <c r="C256" s="6"/>
      <c r="D256" s="6"/>
      <c r="E256" s="6"/>
      <c r="F256" s="6"/>
      <c r="G256" s="6"/>
      <c r="H256" s="6"/>
      <c r="I256" s="6"/>
      <c r="J256" s="4"/>
    </row>
    <row r="257" spans="1:10" ht="12.75" hidden="1">
      <c r="A257" s="2" t="e">
        <f>#REF!+#REF!</f>
        <v>#REF!</v>
      </c>
      <c r="B257" s="6"/>
      <c r="C257" s="6"/>
      <c r="D257" s="6"/>
      <c r="E257" s="6"/>
      <c r="F257" s="6"/>
      <c r="G257" s="6"/>
      <c r="H257" s="6"/>
      <c r="I257" s="6"/>
      <c r="J257" s="4"/>
    </row>
    <row r="258" spans="2:10" ht="12.75" hidden="1">
      <c r="B258" s="6"/>
      <c r="C258" s="6"/>
      <c r="D258" s="6"/>
      <c r="E258" s="6"/>
      <c r="F258" s="6"/>
      <c r="G258" s="6"/>
      <c r="H258" s="6"/>
      <c r="I258" s="6"/>
      <c r="J258" s="4"/>
    </row>
    <row r="259" spans="2:10" ht="12.75" hidden="1">
      <c r="B259" s="5"/>
      <c r="C259" s="5"/>
      <c r="D259" s="5"/>
      <c r="E259" s="5"/>
      <c r="F259" s="5"/>
      <c r="G259" s="5"/>
      <c r="H259" s="5"/>
      <c r="I259" s="5"/>
      <c r="J259" s="4"/>
    </row>
    <row r="260" spans="2:10" ht="12.75">
      <c r="B260" s="5"/>
      <c r="C260" s="5"/>
      <c r="D260" s="5"/>
      <c r="E260" s="33"/>
      <c r="F260" s="33"/>
      <c r="G260" s="33"/>
      <c r="H260" s="33"/>
      <c r="I260" s="33"/>
      <c r="J260" s="33"/>
    </row>
    <row r="261" spans="2:10" ht="16.5" customHeight="1">
      <c r="B261" s="5"/>
      <c r="C261" s="5"/>
      <c r="D261" s="5"/>
      <c r="E261" s="5"/>
      <c r="F261" s="5"/>
      <c r="G261" s="5"/>
      <c r="H261" s="5"/>
      <c r="I261" s="5"/>
      <c r="J261" s="4"/>
    </row>
    <row r="262" spans="2:10" ht="21.75" customHeight="1">
      <c r="B262" s="5"/>
      <c r="C262" s="33"/>
      <c r="D262" s="33"/>
      <c r="E262" s="33"/>
      <c r="F262" s="33"/>
      <c r="G262" s="33"/>
      <c r="H262" s="33"/>
      <c r="I262" s="33"/>
      <c r="J262" s="33"/>
    </row>
    <row r="263" spans="3:10" ht="12.75">
      <c r="C263" s="2"/>
      <c r="D263" s="2"/>
      <c r="E263" s="2"/>
      <c r="F263" s="2"/>
      <c r="G263" s="2"/>
      <c r="H263" s="2"/>
      <c r="I263" s="2"/>
      <c r="J263" s="2"/>
    </row>
    <row r="264" ht="12.75">
      <c r="J264" s="4"/>
    </row>
    <row r="265" ht="12.75">
      <c r="J265" s="4"/>
    </row>
    <row r="266" spans="2:10" ht="12.75">
      <c r="B266" s="5"/>
      <c r="C266" s="5"/>
      <c r="D266" s="5"/>
      <c r="E266" s="5"/>
      <c r="F266" s="5"/>
      <c r="G266" s="5"/>
      <c r="H266" s="5"/>
      <c r="I266" s="5"/>
      <c r="J266" s="4"/>
    </row>
    <row r="267" spans="2:10" ht="12.75">
      <c r="B267" s="5"/>
      <c r="C267" s="5"/>
      <c r="D267" s="5"/>
      <c r="E267" s="5"/>
      <c r="F267" s="5"/>
      <c r="G267" s="5"/>
      <c r="H267" s="5"/>
      <c r="I267" s="5"/>
      <c r="J267" s="4"/>
    </row>
    <row r="268" spans="2:10" ht="12.75">
      <c r="B268" s="5"/>
      <c r="C268" s="5"/>
      <c r="D268" s="5"/>
      <c r="E268" s="5"/>
      <c r="F268" s="5"/>
      <c r="G268" s="5"/>
      <c r="H268" s="5"/>
      <c r="I268" s="5"/>
      <c r="J268" s="4"/>
    </row>
    <row r="269" spans="2:10" ht="12.75">
      <c r="B269" s="5"/>
      <c r="C269" s="5"/>
      <c r="D269" s="5"/>
      <c r="E269" s="5"/>
      <c r="F269" s="5"/>
      <c r="G269" s="5"/>
      <c r="H269" s="5"/>
      <c r="I269" s="5"/>
      <c r="J269" s="4"/>
    </row>
    <row r="270" spans="2:10" ht="12.75">
      <c r="B270" s="5"/>
      <c r="C270" s="5"/>
      <c r="D270" s="5"/>
      <c r="E270" s="5"/>
      <c r="F270" s="5"/>
      <c r="G270" s="5"/>
      <c r="H270" s="5"/>
      <c r="I270" s="5"/>
      <c r="J270" s="3"/>
    </row>
    <row r="271" spans="2:10" ht="12.75">
      <c r="B271" s="5"/>
      <c r="C271" s="5"/>
      <c r="D271" s="5"/>
      <c r="E271" s="5"/>
      <c r="F271" s="5"/>
      <c r="G271" s="5"/>
      <c r="H271" s="5"/>
      <c r="I271" s="5"/>
      <c r="J271" s="4"/>
    </row>
    <row r="272" spans="2:10" ht="12.75">
      <c r="B272" s="5"/>
      <c r="C272" s="5"/>
      <c r="D272" s="5"/>
      <c r="E272" s="5"/>
      <c r="F272" s="5"/>
      <c r="G272" s="5"/>
      <c r="H272" s="5"/>
      <c r="I272" s="5"/>
      <c r="J272" s="4"/>
    </row>
  </sheetData>
  <sheetProtection password="CF7A" sheet="1"/>
  <mergeCells count="38">
    <mergeCell ref="A1:M1"/>
    <mergeCell ref="L4:L6"/>
    <mergeCell ref="A2:J2"/>
    <mergeCell ref="D4:D6"/>
    <mergeCell ref="A31:M31"/>
    <mergeCell ref="A225:M225"/>
    <mergeCell ref="A208:M208"/>
    <mergeCell ref="A190:M190"/>
    <mergeCell ref="A173:M173"/>
    <mergeCell ref="A155:M155"/>
    <mergeCell ref="A136:J136"/>
    <mergeCell ref="A30:J30"/>
    <mergeCell ref="A65:J65"/>
    <mergeCell ref="A7:M7"/>
    <mergeCell ref="M4:M6"/>
    <mergeCell ref="K4:K6"/>
    <mergeCell ref="A48:M48"/>
    <mergeCell ref="F4:F6"/>
    <mergeCell ref="G4:G6"/>
    <mergeCell ref="H4:H6"/>
    <mergeCell ref="C4:C6"/>
    <mergeCell ref="J4:J6"/>
    <mergeCell ref="E4:E6"/>
    <mergeCell ref="A103:M103"/>
    <mergeCell ref="A85:M85"/>
    <mergeCell ref="A84:J84"/>
    <mergeCell ref="I4:I6"/>
    <mergeCell ref="A66:M66"/>
    <mergeCell ref="A189:J189"/>
    <mergeCell ref="A224:J224"/>
    <mergeCell ref="A207:J207"/>
    <mergeCell ref="A172:J172"/>
    <mergeCell ref="A118:J118"/>
    <mergeCell ref="B47:J47"/>
    <mergeCell ref="A102:J102"/>
    <mergeCell ref="A119:M119"/>
    <mergeCell ref="A137:M137"/>
    <mergeCell ref="A154:J154"/>
  </mergeCells>
  <printOptions/>
  <pageMargins left="0" right="0" top="0.1968503937007874" bottom="0.1968503937007874" header="0.15748031496062992" footer="0.1968503937007874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0" zoomScaleNormal="70" zoomScalePageLayoutView="0" workbookViewId="0" topLeftCell="A1">
      <selection activeCell="A1" sqref="A1:O1"/>
    </sheetView>
  </sheetViews>
  <sheetFormatPr defaultColWidth="9.00390625" defaultRowHeight="12.75"/>
  <cols>
    <col min="1" max="1" width="5.875" style="0" customWidth="1"/>
    <col min="2" max="2" width="61.75390625" style="0" customWidth="1"/>
    <col min="3" max="3" width="14.00390625" style="0" customWidth="1"/>
    <col min="4" max="4" width="13.625" style="0" customWidth="1"/>
    <col min="6" max="6" width="11.625" style="0" customWidth="1"/>
    <col min="7" max="7" width="13.00390625" style="0" customWidth="1"/>
    <col min="9" max="9" width="13.75390625" style="0" hidden="1" customWidth="1"/>
    <col min="10" max="10" width="12.875" style="0" hidden="1" customWidth="1"/>
    <col min="11" max="11" width="13.375" style="0" customWidth="1"/>
    <col min="12" max="12" width="12.375" style="0" hidden="1" customWidth="1"/>
    <col min="13" max="13" width="13.375" style="0" hidden="1" customWidth="1"/>
    <col min="14" max="14" width="15.50390625" style="0" customWidth="1"/>
    <col min="15" max="15" width="9.50390625" style="0" customWidth="1"/>
  </cols>
  <sheetData>
    <row r="1" spans="1:15" ht="15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3.5" thickBot="1">
      <c r="A2" s="81"/>
      <c r="B2" s="82"/>
      <c r="C2" s="83"/>
      <c r="D2" s="84"/>
      <c r="E2" s="85"/>
      <c r="F2" s="86"/>
      <c r="G2" s="86"/>
      <c r="H2" s="87"/>
      <c r="I2" s="87"/>
      <c r="J2" s="87"/>
      <c r="K2" s="88"/>
      <c r="L2" s="87"/>
      <c r="M2" s="88"/>
      <c r="N2" s="89"/>
      <c r="O2" s="88"/>
    </row>
    <row r="3" spans="1:15" ht="13.5">
      <c r="A3" s="90" t="s">
        <v>76</v>
      </c>
      <c r="B3" s="91" t="s">
        <v>77</v>
      </c>
      <c r="C3" s="92" t="s">
        <v>78</v>
      </c>
      <c r="D3" s="92"/>
      <c r="E3" s="92"/>
      <c r="F3" s="93" t="s">
        <v>79</v>
      </c>
      <c r="G3" s="93"/>
      <c r="H3" s="93"/>
      <c r="I3" s="94" t="s">
        <v>80</v>
      </c>
      <c r="J3" s="95"/>
      <c r="K3" s="95"/>
      <c r="L3" s="95"/>
      <c r="M3" s="95"/>
      <c r="N3" s="95"/>
      <c r="O3" s="96"/>
    </row>
    <row r="4" spans="1:15" ht="12.75">
      <c r="A4" s="97"/>
      <c r="B4" s="98"/>
      <c r="C4" s="99" t="s">
        <v>81</v>
      </c>
      <c r="D4" s="99" t="s">
        <v>82</v>
      </c>
      <c r="E4" s="100" t="s">
        <v>83</v>
      </c>
      <c r="F4" s="99" t="s">
        <v>81</v>
      </c>
      <c r="G4" s="99" t="s">
        <v>82</v>
      </c>
      <c r="H4" s="100" t="s">
        <v>83</v>
      </c>
      <c r="I4" s="101" t="s">
        <v>84</v>
      </c>
      <c r="J4" s="101" t="s">
        <v>85</v>
      </c>
      <c r="K4" s="102" t="s">
        <v>81</v>
      </c>
      <c r="L4" s="101" t="s">
        <v>86</v>
      </c>
      <c r="M4" s="101" t="s">
        <v>85</v>
      </c>
      <c r="N4" s="103" t="s">
        <v>87</v>
      </c>
      <c r="O4" s="104" t="s">
        <v>83</v>
      </c>
    </row>
    <row r="5" spans="1:15" ht="58.5" customHeight="1">
      <c r="A5" s="97"/>
      <c r="B5" s="98"/>
      <c r="C5" s="105"/>
      <c r="D5" s="99"/>
      <c r="E5" s="106"/>
      <c r="F5" s="105"/>
      <c r="G5" s="99"/>
      <c r="H5" s="107"/>
      <c r="I5" s="101"/>
      <c r="J5" s="101"/>
      <c r="K5" s="108"/>
      <c r="L5" s="101"/>
      <c r="M5" s="101"/>
      <c r="N5" s="103"/>
      <c r="O5" s="109"/>
    </row>
    <row r="6" spans="1:15" ht="12.75">
      <c r="A6" s="97"/>
      <c r="B6" s="110" t="s">
        <v>88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ht="0" customHeight="1" hidden="1">
      <c r="A7" s="97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12.75" hidden="1">
      <c r="A8" s="97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5" ht="9.75" customHeight="1" hidden="1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3"/>
      <c r="M9" s="112"/>
      <c r="N9" s="112"/>
      <c r="O9" s="114"/>
    </row>
    <row r="10" spans="1:15" ht="16.5" customHeight="1">
      <c r="A10" s="115" t="s">
        <v>89</v>
      </c>
      <c r="B10" s="116" t="s">
        <v>90</v>
      </c>
      <c r="C10" s="117">
        <f>SUM(C11:C18)</f>
        <v>411152.6</v>
      </c>
      <c r="D10" s="117">
        <f>SUM(D11:D18)</f>
        <v>79637.5</v>
      </c>
      <c r="E10" s="117">
        <f>D10/C10*100</f>
        <v>19.36932905203567</v>
      </c>
      <c r="F10" s="117">
        <f>F11+F12+F13+F14+F15+F17+F18+F16</f>
        <v>285686.8</v>
      </c>
      <c r="G10" s="117">
        <f>SUM(G11:G18)</f>
        <v>71710.9</v>
      </c>
      <c r="H10" s="118">
        <f>G10/F10*100</f>
        <v>25.101229738300823</v>
      </c>
      <c r="I10" s="117">
        <f aca="true" t="shared" si="0" ref="I10:N10">SUM(I11:I18)</f>
        <v>696839.4</v>
      </c>
      <c r="J10" s="117">
        <f>SUM(J11:J18)</f>
        <v>15628</v>
      </c>
      <c r="K10" s="117">
        <f>SUM(K11:K18)</f>
        <v>681211.4000000001</v>
      </c>
      <c r="L10" s="117">
        <f t="shared" si="0"/>
        <v>151348.4</v>
      </c>
      <c r="M10" s="117">
        <f t="shared" si="0"/>
        <v>2679.3</v>
      </c>
      <c r="N10" s="117">
        <f t="shared" si="0"/>
        <v>148669.1</v>
      </c>
      <c r="O10" s="119">
        <f>N10/K10*100</f>
        <v>21.824223728493088</v>
      </c>
    </row>
    <row r="11" spans="1:15" ht="15.75" customHeight="1">
      <c r="A11" s="120" t="s">
        <v>91</v>
      </c>
      <c r="B11" s="121" t="s">
        <v>92</v>
      </c>
      <c r="C11" s="122">
        <v>7169.5</v>
      </c>
      <c r="D11" s="122">
        <v>1583.6</v>
      </c>
      <c r="E11" s="123">
        <f>D11/C11*100</f>
        <v>22.088011716298205</v>
      </c>
      <c r="F11" s="124">
        <v>62486.5</v>
      </c>
      <c r="G11" s="124">
        <v>17223.6</v>
      </c>
      <c r="H11" s="125">
        <f>G11/F11*100</f>
        <v>27.563713762172625</v>
      </c>
      <c r="I11" s="126">
        <f>C11+F11</f>
        <v>69656</v>
      </c>
      <c r="J11" s="127"/>
      <c r="K11" s="128">
        <f>I11-J11</f>
        <v>69656</v>
      </c>
      <c r="L11" s="126">
        <f>D11+G11</f>
        <v>18807.199999999997</v>
      </c>
      <c r="M11" s="127"/>
      <c r="N11" s="128">
        <f>L11-M11</f>
        <v>18807.199999999997</v>
      </c>
      <c r="O11" s="129">
        <f>N11/K11*100</f>
        <v>27.00011485012059</v>
      </c>
    </row>
    <row r="12" spans="1:15" ht="13.5" customHeight="1">
      <c r="A12" s="120" t="s">
        <v>93</v>
      </c>
      <c r="B12" s="121" t="s">
        <v>94</v>
      </c>
      <c r="C12" s="122">
        <v>7421.2</v>
      </c>
      <c r="D12" s="122">
        <v>2191.3</v>
      </c>
      <c r="E12" s="123">
        <f aca="true" t="shared" si="1" ref="E12:E20">D12/C12*100</f>
        <v>29.52756966528324</v>
      </c>
      <c r="F12" s="124">
        <v>0</v>
      </c>
      <c r="G12" s="124"/>
      <c r="H12" s="125">
        <v>0</v>
      </c>
      <c r="I12" s="126">
        <f aca="true" t="shared" si="2" ref="I12:I18">C12+F12</f>
        <v>7421.2</v>
      </c>
      <c r="J12" s="127"/>
      <c r="K12" s="128">
        <f>I12-J12</f>
        <v>7421.2</v>
      </c>
      <c r="L12" s="126">
        <f aca="true" t="shared" si="3" ref="L12:L91">D12+G12</f>
        <v>2191.3</v>
      </c>
      <c r="M12" s="127"/>
      <c r="N12" s="128">
        <f aca="true" t="shared" si="4" ref="N12:N91">L12-M12</f>
        <v>2191.3</v>
      </c>
      <c r="O12" s="129">
        <f>N12/K12*100</f>
        <v>29.52756966528324</v>
      </c>
    </row>
    <row r="13" spans="1:15" ht="15" customHeight="1">
      <c r="A13" s="120" t="s">
        <v>95</v>
      </c>
      <c r="B13" s="121" t="s">
        <v>96</v>
      </c>
      <c r="C13" s="122">
        <v>212208.5</v>
      </c>
      <c r="D13" s="122">
        <v>48969.6</v>
      </c>
      <c r="E13" s="123">
        <f t="shared" si="1"/>
        <v>23.076172726351675</v>
      </c>
      <c r="F13" s="124">
        <v>180144.9</v>
      </c>
      <c r="G13" s="124">
        <v>42317.5</v>
      </c>
      <c r="H13" s="125">
        <f>G13/F13*100</f>
        <v>23.49081211846686</v>
      </c>
      <c r="I13" s="126">
        <f t="shared" si="2"/>
        <v>392353.4</v>
      </c>
      <c r="J13" s="127">
        <v>13646.8</v>
      </c>
      <c r="K13" s="128">
        <f aca="true" t="shared" si="5" ref="K13:K18">I13-J13</f>
        <v>378706.60000000003</v>
      </c>
      <c r="L13" s="126">
        <f>D13+G13</f>
        <v>91287.1</v>
      </c>
      <c r="M13" s="127">
        <v>2679.3</v>
      </c>
      <c r="N13" s="128">
        <f>L13-M13</f>
        <v>88607.8</v>
      </c>
      <c r="O13" s="129">
        <f aca="true" t="shared" si="6" ref="O13:O123">N13/K13*100</f>
        <v>23.397479737612176</v>
      </c>
    </row>
    <row r="14" spans="1:15" ht="16.5" customHeight="1">
      <c r="A14" s="120" t="s">
        <v>97</v>
      </c>
      <c r="B14" s="121" t="s">
        <v>98</v>
      </c>
      <c r="C14" s="122">
        <v>3.5</v>
      </c>
      <c r="D14" s="122"/>
      <c r="E14" s="123">
        <f t="shared" si="1"/>
        <v>0</v>
      </c>
      <c r="F14" s="124">
        <v>0</v>
      </c>
      <c r="G14" s="124"/>
      <c r="H14" s="125">
        <v>0</v>
      </c>
      <c r="I14" s="126">
        <f t="shared" si="2"/>
        <v>3.5</v>
      </c>
      <c r="J14" s="127"/>
      <c r="K14" s="128">
        <f t="shared" si="5"/>
        <v>3.5</v>
      </c>
      <c r="L14" s="126">
        <f>D14+G14</f>
        <v>0</v>
      </c>
      <c r="M14" s="127"/>
      <c r="N14" s="128">
        <f>L14-M14</f>
        <v>0</v>
      </c>
      <c r="O14" s="129">
        <f t="shared" si="6"/>
        <v>0</v>
      </c>
    </row>
    <row r="15" spans="1:15" ht="13.5" customHeight="1">
      <c r="A15" s="120" t="s">
        <v>99</v>
      </c>
      <c r="B15" s="121" t="s">
        <v>100</v>
      </c>
      <c r="C15" s="122">
        <v>40826.3</v>
      </c>
      <c r="D15" s="122">
        <v>10048.5</v>
      </c>
      <c r="E15" s="123">
        <f t="shared" si="1"/>
        <v>24.61281085966644</v>
      </c>
      <c r="F15" s="124">
        <v>343.4</v>
      </c>
      <c r="G15" s="124"/>
      <c r="H15" s="125">
        <v>0</v>
      </c>
      <c r="I15" s="126">
        <f t="shared" si="2"/>
        <v>41169.700000000004</v>
      </c>
      <c r="J15" s="127">
        <v>131.2</v>
      </c>
      <c r="K15" s="128">
        <f t="shared" si="5"/>
        <v>41038.50000000001</v>
      </c>
      <c r="L15" s="126">
        <f>D15+G15</f>
        <v>10048.5</v>
      </c>
      <c r="M15" s="127"/>
      <c r="N15" s="128">
        <f t="shared" si="4"/>
        <v>10048.5</v>
      </c>
      <c r="O15" s="129">
        <f t="shared" si="6"/>
        <v>24.485544062282973</v>
      </c>
    </row>
    <row r="16" spans="1:15" ht="15" customHeight="1">
      <c r="A16" s="120" t="s">
        <v>101</v>
      </c>
      <c r="B16" s="121" t="s">
        <v>102</v>
      </c>
      <c r="C16" s="122"/>
      <c r="D16" s="122"/>
      <c r="E16" s="123"/>
      <c r="F16" s="124">
        <v>929.7</v>
      </c>
      <c r="G16" s="124"/>
      <c r="H16" s="125">
        <f>G16/F16*100</f>
        <v>0</v>
      </c>
      <c r="I16" s="126">
        <f t="shared" si="2"/>
        <v>929.7</v>
      </c>
      <c r="J16" s="127"/>
      <c r="K16" s="128">
        <f t="shared" si="5"/>
        <v>929.7</v>
      </c>
      <c r="L16" s="126">
        <f t="shared" si="3"/>
        <v>0</v>
      </c>
      <c r="M16" s="127"/>
      <c r="N16" s="128">
        <f t="shared" si="4"/>
        <v>0</v>
      </c>
      <c r="O16" s="129">
        <f t="shared" si="6"/>
        <v>0</v>
      </c>
    </row>
    <row r="17" spans="1:15" ht="12" customHeight="1">
      <c r="A17" s="111" t="s">
        <v>103</v>
      </c>
      <c r="B17" s="121" t="s">
        <v>104</v>
      </c>
      <c r="C17" s="122">
        <v>15336</v>
      </c>
      <c r="D17" s="122">
        <v>0</v>
      </c>
      <c r="E17" s="123">
        <f t="shared" si="1"/>
        <v>0</v>
      </c>
      <c r="F17" s="124">
        <v>1324.5</v>
      </c>
      <c r="G17" s="124"/>
      <c r="H17" s="125">
        <f>G17/F17*100</f>
        <v>0</v>
      </c>
      <c r="I17" s="126">
        <f t="shared" si="2"/>
        <v>16660.5</v>
      </c>
      <c r="J17" s="127"/>
      <c r="K17" s="128">
        <f t="shared" si="5"/>
        <v>16660.5</v>
      </c>
      <c r="L17" s="126">
        <f t="shared" si="3"/>
        <v>0</v>
      </c>
      <c r="M17" s="127"/>
      <c r="N17" s="128">
        <f t="shared" si="4"/>
        <v>0</v>
      </c>
      <c r="O17" s="129">
        <f t="shared" si="6"/>
        <v>0</v>
      </c>
    </row>
    <row r="18" spans="1:15" ht="13.5" customHeight="1">
      <c r="A18" s="120" t="s">
        <v>105</v>
      </c>
      <c r="B18" s="121" t="s">
        <v>106</v>
      </c>
      <c r="C18" s="122">
        <v>128187.6</v>
      </c>
      <c r="D18" s="122">
        <v>16844.5</v>
      </c>
      <c r="E18" s="123">
        <f t="shared" si="1"/>
        <v>13.140506570058259</v>
      </c>
      <c r="F18" s="124">
        <v>40457.8</v>
      </c>
      <c r="G18" s="124">
        <v>12169.8</v>
      </c>
      <c r="H18" s="125">
        <f>G18/F18*100</f>
        <v>30.080231747648163</v>
      </c>
      <c r="I18" s="126">
        <f t="shared" si="2"/>
        <v>168645.40000000002</v>
      </c>
      <c r="J18" s="127">
        <v>1850</v>
      </c>
      <c r="K18" s="128">
        <f t="shared" si="5"/>
        <v>166795.40000000002</v>
      </c>
      <c r="L18" s="126">
        <f>D18+G18</f>
        <v>29014.3</v>
      </c>
      <c r="M18" s="130"/>
      <c r="N18" s="128">
        <f t="shared" si="4"/>
        <v>29014.3</v>
      </c>
      <c r="O18" s="129">
        <f t="shared" si="6"/>
        <v>17.395143990781516</v>
      </c>
    </row>
    <row r="19" spans="1:15" ht="13.5" customHeight="1">
      <c r="A19" s="115" t="s">
        <v>107</v>
      </c>
      <c r="B19" s="116" t="s">
        <v>108</v>
      </c>
      <c r="C19" s="117">
        <f aca="true" t="shared" si="7" ref="C19:N19">C20</f>
        <v>5603.7</v>
      </c>
      <c r="D19" s="117">
        <f t="shared" si="7"/>
        <v>1013.5</v>
      </c>
      <c r="E19" s="117">
        <f t="shared" si="7"/>
        <v>18.086264432428575</v>
      </c>
      <c r="F19" s="117">
        <f t="shared" si="7"/>
        <v>5603.7</v>
      </c>
      <c r="G19" s="117">
        <f t="shared" si="7"/>
        <v>1013.5</v>
      </c>
      <c r="H19" s="131">
        <f t="shared" si="7"/>
        <v>18.086264432428575</v>
      </c>
      <c r="I19" s="117">
        <f>I20</f>
        <v>11207.4</v>
      </c>
      <c r="J19" s="117">
        <f>J20</f>
        <v>5603.7</v>
      </c>
      <c r="K19" s="117">
        <f>K20</f>
        <v>5603.7</v>
      </c>
      <c r="L19" s="117">
        <f t="shared" si="7"/>
        <v>2027</v>
      </c>
      <c r="M19" s="117">
        <f>M20</f>
        <v>1013.5</v>
      </c>
      <c r="N19" s="117">
        <f t="shared" si="7"/>
        <v>1013.5</v>
      </c>
      <c r="O19" s="132">
        <f t="shared" si="6"/>
        <v>18.086264432428575</v>
      </c>
    </row>
    <row r="20" spans="1:15" ht="12.75" customHeight="1">
      <c r="A20" s="133" t="s">
        <v>109</v>
      </c>
      <c r="B20" s="121" t="s">
        <v>110</v>
      </c>
      <c r="C20" s="122">
        <v>5603.7</v>
      </c>
      <c r="D20" s="122">
        <v>1013.5</v>
      </c>
      <c r="E20" s="123">
        <f t="shared" si="1"/>
        <v>18.086264432428575</v>
      </c>
      <c r="F20" s="124">
        <v>5603.7</v>
      </c>
      <c r="G20" s="124">
        <v>1013.5</v>
      </c>
      <c r="H20" s="125">
        <f aca="true" t="shared" si="8" ref="H20:H28">G20/F20*100</f>
        <v>18.086264432428575</v>
      </c>
      <c r="I20" s="126">
        <f aca="true" t="shared" si="9" ref="I20:I91">C20+F20</f>
        <v>11207.4</v>
      </c>
      <c r="J20" s="127">
        <v>5603.7</v>
      </c>
      <c r="K20" s="128">
        <f>I20-J20</f>
        <v>5603.7</v>
      </c>
      <c r="L20" s="126">
        <f>D20+G20</f>
        <v>2027</v>
      </c>
      <c r="M20" s="127">
        <v>1013.5</v>
      </c>
      <c r="N20" s="128">
        <f t="shared" si="4"/>
        <v>1013.5</v>
      </c>
      <c r="O20" s="129">
        <f t="shared" si="6"/>
        <v>18.086264432428575</v>
      </c>
    </row>
    <row r="21" spans="1:15" ht="16.5" customHeight="1">
      <c r="A21" s="115" t="s">
        <v>111</v>
      </c>
      <c r="B21" s="134" t="s">
        <v>112</v>
      </c>
      <c r="C21" s="117">
        <f>C23+C25+C22+C24</f>
        <v>36551.6</v>
      </c>
      <c r="D21" s="117">
        <f>D23+D25+D22+D24</f>
        <v>2644.2</v>
      </c>
      <c r="E21" s="135">
        <f>D21/C21*100</f>
        <v>7.234156644305584</v>
      </c>
      <c r="F21" s="135">
        <f>F23+F25+F22+F24</f>
        <v>5577.7</v>
      </c>
      <c r="G21" s="135">
        <f>G23+G25+G22+G24</f>
        <v>1245.8</v>
      </c>
      <c r="H21" s="135">
        <f t="shared" si="8"/>
        <v>22.33537121035552</v>
      </c>
      <c r="I21" s="135">
        <f>SUM(I22:I25)</f>
        <v>42129.299999999996</v>
      </c>
      <c r="J21" s="135">
        <f>SUM(J22:J25)</f>
        <v>3163.2</v>
      </c>
      <c r="K21" s="135">
        <f>SUM(K22:K25)</f>
        <v>38966.1</v>
      </c>
      <c r="L21" s="135">
        <f>SUM(L22:L25)</f>
        <v>3890</v>
      </c>
      <c r="M21" s="135">
        <f>SUM(M22:M25)</f>
        <v>788.5</v>
      </c>
      <c r="N21" s="135">
        <f>SUM(N22:N25)</f>
        <v>3101.5</v>
      </c>
      <c r="O21" s="136">
        <f>N21/K21*100</f>
        <v>7.959482729860058</v>
      </c>
    </row>
    <row r="22" spans="1:15" ht="13.5">
      <c r="A22" s="111" t="s">
        <v>113</v>
      </c>
      <c r="B22" s="121" t="s">
        <v>114</v>
      </c>
      <c r="C22" s="122">
        <v>8033.8</v>
      </c>
      <c r="D22" s="122">
        <v>1949.6</v>
      </c>
      <c r="E22" s="123">
        <f aca="true" t="shared" si="10" ref="E22:E136">D22/C22*100</f>
        <v>24.267469939505588</v>
      </c>
      <c r="F22" s="124">
        <v>1178.3</v>
      </c>
      <c r="G22" s="124">
        <v>203.6</v>
      </c>
      <c r="H22" s="125">
        <f t="shared" si="8"/>
        <v>17.279130951370618</v>
      </c>
      <c r="I22" s="126">
        <f>C22+F22</f>
        <v>9212.1</v>
      </c>
      <c r="J22" s="127">
        <v>1178.3</v>
      </c>
      <c r="K22" s="128">
        <f>I22-J22</f>
        <v>8033.8</v>
      </c>
      <c r="L22" s="126">
        <f>D22+G22</f>
        <v>2153.2</v>
      </c>
      <c r="M22" s="127">
        <v>242.6</v>
      </c>
      <c r="N22" s="128">
        <f t="shared" si="4"/>
        <v>1910.6</v>
      </c>
      <c r="O22" s="129">
        <f>N22/K22*100</f>
        <v>23.782020961437922</v>
      </c>
    </row>
    <row r="23" spans="1:15" ht="13.5" hidden="1">
      <c r="A23" s="133" t="s">
        <v>115</v>
      </c>
      <c r="B23" s="121" t="s">
        <v>116</v>
      </c>
      <c r="C23" s="122">
        <v>0</v>
      </c>
      <c r="D23" s="122">
        <v>0</v>
      </c>
      <c r="E23" s="123" t="e">
        <f t="shared" si="10"/>
        <v>#DIV/0!</v>
      </c>
      <c r="F23" s="124"/>
      <c r="G23" s="124"/>
      <c r="H23" s="125" t="e">
        <f t="shared" si="8"/>
        <v>#DIV/0!</v>
      </c>
      <c r="I23" s="126">
        <f>C23+F23</f>
        <v>0</v>
      </c>
      <c r="J23" s="127"/>
      <c r="K23" s="128">
        <f>I23-J23</f>
        <v>0</v>
      </c>
      <c r="L23" s="126">
        <f>D23+G23</f>
        <v>0</v>
      </c>
      <c r="M23" s="127"/>
      <c r="N23" s="128">
        <f t="shared" si="4"/>
        <v>0</v>
      </c>
      <c r="O23" s="129" t="e">
        <f>N23/K23*100</f>
        <v>#DIV/0!</v>
      </c>
    </row>
    <row r="24" spans="1:15" ht="13.5">
      <c r="A24" s="133" t="s">
        <v>117</v>
      </c>
      <c r="B24" s="121" t="s">
        <v>118</v>
      </c>
      <c r="C24" s="122">
        <v>28305.2</v>
      </c>
      <c r="D24" s="122">
        <v>694.6</v>
      </c>
      <c r="E24" s="123">
        <f t="shared" si="10"/>
        <v>2.453966055707079</v>
      </c>
      <c r="F24" s="124">
        <v>4207.4</v>
      </c>
      <c r="G24" s="124">
        <v>1042.2</v>
      </c>
      <c r="H24" s="125">
        <f t="shared" si="8"/>
        <v>24.770642201834868</v>
      </c>
      <c r="I24" s="126">
        <f>C24+F24</f>
        <v>32512.6</v>
      </c>
      <c r="J24" s="127">
        <v>1839.8</v>
      </c>
      <c r="K24" s="128">
        <f>I24-J24</f>
        <v>30672.8</v>
      </c>
      <c r="L24" s="126">
        <f>D24+G24</f>
        <v>1736.8000000000002</v>
      </c>
      <c r="M24" s="127">
        <v>545.9</v>
      </c>
      <c r="N24" s="128">
        <f t="shared" si="4"/>
        <v>1190.9</v>
      </c>
      <c r="O24" s="129">
        <f>N24/K24*100</f>
        <v>3.8825930466080703</v>
      </c>
    </row>
    <row r="25" spans="1:15" ht="28.5" customHeight="1">
      <c r="A25" s="111" t="s">
        <v>119</v>
      </c>
      <c r="B25" s="121" t="s">
        <v>120</v>
      </c>
      <c r="C25" s="122">
        <v>212.6</v>
      </c>
      <c r="D25" s="122"/>
      <c r="E25" s="123">
        <f t="shared" si="10"/>
        <v>0</v>
      </c>
      <c r="F25" s="124">
        <v>192</v>
      </c>
      <c r="G25" s="124"/>
      <c r="H25" s="125">
        <f t="shared" si="8"/>
        <v>0</v>
      </c>
      <c r="I25" s="126">
        <f>C25+F25</f>
        <v>404.6</v>
      </c>
      <c r="J25" s="127">
        <v>145.1</v>
      </c>
      <c r="K25" s="128">
        <f>I25-J25</f>
        <v>259.5</v>
      </c>
      <c r="L25" s="126">
        <f>D25+G25</f>
        <v>0</v>
      </c>
      <c r="M25" s="127"/>
      <c r="N25" s="128">
        <f t="shared" si="4"/>
        <v>0</v>
      </c>
      <c r="O25" s="129">
        <f>N25/K25*100</f>
        <v>0</v>
      </c>
    </row>
    <row r="26" spans="1:15" ht="15" customHeight="1">
      <c r="A26" s="115" t="s">
        <v>121</v>
      </c>
      <c r="B26" s="116" t="s">
        <v>122</v>
      </c>
      <c r="C26" s="117">
        <f>SUM(C27:C58)</f>
        <v>379067.30000000005</v>
      </c>
      <c r="D26" s="117">
        <f>SUM(D27:D58)</f>
        <v>37909.69999999999</v>
      </c>
      <c r="E26" s="117">
        <f>D26/C26*100</f>
        <v>10.000783502032483</v>
      </c>
      <c r="F26" s="117">
        <f>SUM(F27:F58)</f>
        <v>218118.8</v>
      </c>
      <c r="G26" s="117">
        <f>SUM(G27:G58)</f>
        <v>28653.800000000003</v>
      </c>
      <c r="H26" s="118">
        <f t="shared" si="8"/>
        <v>13.13678600835875</v>
      </c>
      <c r="I26" s="117">
        <f aca="true" t="shared" si="11" ref="I26:N26">SUM(I27:I58)</f>
        <v>597186.1</v>
      </c>
      <c r="J26" s="117">
        <f t="shared" si="11"/>
        <v>96338.4</v>
      </c>
      <c r="K26" s="117">
        <f>SUM(K27:K58)</f>
        <v>500847.7</v>
      </c>
      <c r="L26" s="117">
        <f t="shared" si="11"/>
        <v>66563.5</v>
      </c>
      <c r="M26" s="117">
        <f t="shared" si="11"/>
        <v>9437.3</v>
      </c>
      <c r="N26" s="117">
        <f t="shared" si="11"/>
        <v>57126.200000000004</v>
      </c>
      <c r="O26" s="119">
        <f t="shared" si="6"/>
        <v>11.405902433015067</v>
      </c>
    </row>
    <row r="27" spans="1:15" ht="39" customHeight="1">
      <c r="A27" s="137" t="s">
        <v>123</v>
      </c>
      <c r="B27" s="138" t="s">
        <v>124</v>
      </c>
      <c r="C27" s="122">
        <v>50839.3</v>
      </c>
      <c r="D27" s="122">
        <v>11608.1</v>
      </c>
      <c r="E27" s="123">
        <f t="shared" si="10"/>
        <v>22.832926495840816</v>
      </c>
      <c r="F27" s="122">
        <v>13931.7</v>
      </c>
      <c r="G27" s="124">
        <v>8644.7</v>
      </c>
      <c r="H27" s="125">
        <f t="shared" si="8"/>
        <v>62.0505753066747</v>
      </c>
      <c r="I27" s="126">
        <f t="shared" si="9"/>
        <v>64771</v>
      </c>
      <c r="J27" s="127">
        <v>12966.6</v>
      </c>
      <c r="K27" s="128">
        <f>I27-J27</f>
        <v>51804.4</v>
      </c>
      <c r="L27" s="126">
        <f>D27+G27</f>
        <v>20252.800000000003</v>
      </c>
      <c r="M27" s="127">
        <v>9437.3</v>
      </c>
      <c r="N27" s="128">
        <f>L27-M27</f>
        <v>10815.500000000004</v>
      </c>
      <c r="O27" s="129">
        <f t="shared" si="6"/>
        <v>20.877570244998502</v>
      </c>
    </row>
    <row r="28" spans="1:15" ht="18" customHeight="1">
      <c r="A28" s="120" t="s">
        <v>125</v>
      </c>
      <c r="B28" s="121" t="s">
        <v>126</v>
      </c>
      <c r="C28" s="122">
        <v>50717.7</v>
      </c>
      <c r="D28" s="122">
        <v>17207.5</v>
      </c>
      <c r="E28" s="123">
        <f t="shared" si="10"/>
        <v>33.92799752354701</v>
      </c>
      <c r="F28" s="124">
        <v>1612.8</v>
      </c>
      <c r="G28" s="124"/>
      <c r="H28" s="125">
        <f t="shared" si="8"/>
        <v>0</v>
      </c>
      <c r="I28" s="126">
        <f t="shared" si="9"/>
        <v>52330.5</v>
      </c>
      <c r="J28" s="127">
        <v>1600</v>
      </c>
      <c r="K28" s="128">
        <f aca="true" t="shared" si="12" ref="K28:K60">I28-J28</f>
        <v>50730.5</v>
      </c>
      <c r="L28" s="126">
        <f t="shared" si="3"/>
        <v>17207.5</v>
      </c>
      <c r="M28" s="127"/>
      <c r="N28" s="128">
        <f t="shared" si="4"/>
        <v>17207.5</v>
      </c>
      <c r="O28" s="129">
        <f t="shared" si="6"/>
        <v>33.91943702506382</v>
      </c>
    </row>
    <row r="29" spans="1:15" ht="16.5" customHeight="1">
      <c r="A29" s="120" t="s">
        <v>127</v>
      </c>
      <c r="B29" s="121" t="s">
        <v>128</v>
      </c>
      <c r="C29" s="122">
        <v>8311.4</v>
      </c>
      <c r="D29" s="122">
        <v>1987.1</v>
      </c>
      <c r="E29" s="123">
        <f t="shared" si="10"/>
        <v>23.908126188127152</v>
      </c>
      <c r="F29" s="124"/>
      <c r="G29" s="124">
        <v>0</v>
      </c>
      <c r="H29" s="125">
        <v>0</v>
      </c>
      <c r="I29" s="126">
        <f t="shared" si="9"/>
        <v>8311.4</v>
      </c>
      <c r="J29" s="127"/>
      <c r="K29" s="128">
        <f t="shared" si="12"/>
        <v>8311.4</v>
      </c>
      <c r="L29" s="126">
        <f t="shared" si="3"/>
        <v>1987.1</v>
      </c>
      <c r="M29" s="127"/>
      <c r="N29" s="128">
        <f t="shared" si="4"/>
        <v>1987.1</v>
      </c>
      <c r="O29" s="129">
        <f t="shared" si="6"/>
        <v>23.908126188127152</v>
      </c>
    </row>
    <row r="30" spans="1:15" ht="29.25" customHeight="1">
      <c r="A30" s="120" t="s">
        <v>127</v>
      </c>
      <c r="B30" s="121" t="s">
        <v>129</v>
      </c>
      <c r="C30" s="122">
        <v>23698.5</v>
      </c>
      <c r="D30" s="122">
        <v>6210.7</v>
      </c>
      <c r="E30" s="123">
        <f t="shared" si="10"/>
        <v>26.20714391206194</v>
      </c>
      <c r="F30" s="124">
        <v>22097.3</v>
      </c>
      <c r="G30" s="124">
        <v>3569.1</v>
      </c>
      <c r="H30" s="125">
        <f>G30/F30*100</f>
        <v>16.151747046019196</v>
      </c>
      <c r="I30" s="126">
        <f t="shared" si="9"/>
        <v>45795.8</v>
      </c>
      <c r="J30" s="127">
        <v>3161.5</v>
      </c>
      <c r="K30" s="128">
        <f t="shared" si="12"/>
        <v>42634.3</v>
      </c>
      <c r="L30" s="126">
        <f t="shared" si="3"/>
        <v>9779.8</v>
      </c>
      <c r="M30" s="127"/>
      <c r="N30" s="128">
        <f t="shared" si="4"/>
        <v>9779.8</v>
      </c>
      <c r="O30" s="129">
        <f t="shared" si="6"/>
        <v>22.938807485991322</v>
      </c>
    </row>
    <row r="31" spans="1:15" ht="15.75" customHeight="1">
      <c r="A31" s="120" t="s">
        <v>127</v>
      </c>
      <c r="B31" s="121" t="s">
        <v>130</v>
      </c>
      <c r="C31" s="122">
        <v>38360</v>
      </c>
      <c r="D31" s="122"/>
      <c r="E31" s="123">
        <f t="shared" si="10"/>
        <v>0</v>
      </c>
      <c r="F31" s="124">
        <v>0</v>
      </c>
      <c r="G31" s="124"/>
      <c r="H31" s="125">
        <v>0</v>
      </c>
      <c r="I31" s="126">
        <f t="shared" si="9"/>
        <v>38360</v>
      </c>
      <c r="J31" s="127"/>
      <c r="K31" s="128">
        <f t="shared" si="12"/>
        <v>38360</v>
      </c>
      <c r="L31" s="126">
        <f t="shared" si="3"/>
        <v>0</v>
      </c>
      <c r="M31" s="127"/>
      <c r="N31" s="128">
        <f t="shared" si="4"/>
        <v>0</v>
      </c>
      <c r="O31" s="129">
        <f t="shared" si="6"/>
        <v>0</v>
      </c>
    </row>
    <row r="32" spans="1:15" ht="234" hidden="1">
      <c r="A32" s="120" t="s">
        <v>131</v>
      </c>
      <c r="B32" s="139" t="s">
        <v>132</v>
      </c>
      <c r="C32" s="122"/>
      <c r="D32" s="122"/>
      <c r="E32" s="123"/>
      <c r="F32" s="124">
        <v>0</v>
      </c>
      <c r="G32" s="124"/>
      <c r="H32" s="125"/>
      <c r="I32" s="126">
        <f t="shared" si="9"/>
        <v>0</v>
      </c>
      <c r="J32" s="127"/>
      <c r="K32" s="128">
        <f t="shared" si="12"/>
        <v>0</v>
      </c>
      <c r="L32" s="126">
        <f t="shared" si="3"/>
        <v>0</v>
      </c>
      <c r="M32" s="127"/>
      <c r="N32" s="128">
        <f t="shared" si="4"/>
        <v>0</v>
      </c>
      <c r="O32" s="129"/>
    </row>
    <row r="33" spans="1:15" ht="41.25" hidden="1">
      <c r="A33" s="111" t="s">
        <v>131</v>
      </c>
      <c r="B33" s="139" t="s">
        <v>133</v>
      </c>
      <c r="C33" s="122"/>
      <c r="D33" s="122"/>
      <c r="E33" s="123"/>
      <c r="F33" s="124">
        <v>0</v>
      </c>
      <c r="G33" s="124"/>
      <c r="H33" s="125"/>
      <c r="I33" s="126">
        <f t="shared" si="9"/>
        <v>0</v>
      </c>
      <c r="J33" s="127"/>
      <c r="K33" s="128">
        <f t="shared" si="12"/>
        <v>0</v>
      </c>
      <c r="L33" s="126">
        <f t="shared" si="3"/>
        <v>0</v>
      </c>
      <c r="M33" s="127"/>
      <c r="N33" s="128">
        <f t="shared" si="4"/>
        <v>0</v>
      </c>
      <c r="O33" s="129"/>
    </row>
    <row r="34" spans="1:15" ht="179.25" hidden="1">
      <c r="A34" s="111" t="s">
        <v>131</v>
      </c>
      <c r="B34" s="121" t="s">
        <v>134</v>
      </c>
      <c r="C34" s="122"/>
      <c r="D34" s="122"/>
      <c r="E34" s="123" t="e">
        <f t="shared" si="10"/>
        <v>#DIV/0!</v>
      </c>
      <c r="F34" s="124">
        <v>0</v>
      </c>
      <c r="G34" s="124"/>
      <c r="H34" s="125" t="e">
        <f>G34/F34*100</f>
        <v>#DIV/0!</v>
      </c>
      <c r="I34" s="126">
        <f t="shared" si="9"/>
        <v>0</v>
      </c>
      <c r="J34" s="127"/>
      <c r="K34" s="128">
        <f t="shared" si="12"/>
        <v>0</v>
      </c>
      <c r="L34" s="126">
        <f t="shared" si="3"/>
        <v>0</v>
      </c>
      <c r="M34" s="127"/>
      <c r="N34" s="128">
        <f t="shared" si="4"/>
        <v>0</v>
      </c>
      <c r="O34" s="129" t="e">
        <f t="shared" si="6"/>
        <v>#DIV/0!</v>
      </c>
    </row>
    <row r="35" spans="1:15" ht="69" hidden="1">
      <c r="A35" s="111" t="s">
        <v>131</v>
      </c>
      <c r="B35" s="121" t="s">
        <v>135</v>
      </c>
      <c r="C35" s="122"/>
      <c r="D35" s="122"/>
      <c r="E35" s="123" t="e">
        <f t="shared" si="10"/>
        <v>#DIV/0!</v>
      </c>
      <c r="F35" s="124"/>
      <c r="G35" s="124"/>
      <c r="H35" s="125" t="e">
        <f>G35/F35*100</f>
        <v>#DIV/0!</v>
      </c>
      <c r="I35" s="126">
        <f t="shared" si="9"/>
        <v>0</v>
      </c>
      <c r="J35" s="127"/>
      <c r="K35" s="128">
        <f t="shared" si="12"/>
        <v>0</v>
      </c>
      <c r="L35" s="126">
        <f t="shared" si="3"/>
        <v>0</v>
      </c>
      <c r="M35" s="127"/>
      <c r="N35" s="128">
        <f t="shared" si="4"/>
        <v>0</v>
      </c>
      <c r="O35" s="129" t="e">
        <f t="shared" si="6"/>
        <v>#DIV/0!</v>
      </c>
    </row>
    <row r="36" spans="1:15" ht="372" hidden="1">
      <c r="A36" s="111" t="s">
        <v>131</v>
      </c>
      <c r="B36" s="121" t="s">
        <v>136</v>
      </c>
      <c r="C36" s="122"/>
      <c r="D36" s="122"/>
      <c r="E36" s="123" t="e">
        <f t="shared" si="10"/>
        <v>#DIV/0!</v>
      </c>
      <c r="F36" s="124"/>
      <c r="G36" s="124"/>
      <c r="H36" s="125" t="e">
        <f aca="true" t="shared" si="13" ref="H36:H58">G36/F36*100</f>
        <v>#DIV/0!</v>
      </c>
      <c r="I36" s="126">
        <f t="shared" si="9"/>
        <v>0</v>
      </c>
      <c r="J36" s="127"/>
      <c r="K36" s="128">
        <f t="shared" si="12"/>
        <v>0</v>
      </c>
      <c r="L36" s="126">
        <f t="shared" si="3"/>
        <v>0</v>
      </c>
      <c r="M36" s="127"/>
      <c r="N36" s="128">
        <f t="shared" si="4"/>
        <v>0</v>
      </c>
      <c r="O36" s="129" t="e">
        <f t="shared" si="6"/>
        <v>#DIV/0!</v>
      </c>
    </row>
    <row r="37" spans="1:15" ht="27" hidden="1">
      <c r="A37" s="111" t="s">
        <v>131</v>
      </c>
      <c r="B37" s="121" t="s">
        <v>137</v>
      </c>
      <c r="C37" s="122"/>
      <c r="D37" s="122"/>
      <c r="E37" s="123" t="e">
        <f t="shared" si="10"/>
        <v>#DIV/0!</v>
      </c>
      <c r="F37" s="124"/>
      <c r="G37" s="124"/>
      <c r="H37" s="125" t="e">
        <f t="shared" si="13"/>
        <v>#DIV/0!</v>
      </c>
      <c r="I37" s="126">
        <f t="shared" si="9"/>
        <v>0</v>
      </c>
      <c r="J37" s="127"/>
      <c r="K37" s="128">
        <f t="shared" si="12"/>
        <v>0</v>
      </c>
      <c r="L37" s="126">
        <f t="shared" si="3"/>
        <v>0</v>
      </c>
      <c r="M37" s="127"/>
      <c r="N37" s="128">
        <f t="shared" si="4"/>
        <v>0</v>
      </c>
      <c r="O37" s="129" t="e">
        <f t="shared" si="6"/>
        <v>#DIV/0!</v>
      </c>
    </row>
    <row r="38" spans="1:15" ht="54.75">
      <c r="A38" s="137" t="s">
        <v>131</v>
      </c>
      <c r="B38" s="121" t="s">
        <v>138</v>
      </c>
      <c r="C38" s="122">
        <v>189711.5</v>
      </c>
      <c r="D38" s="122">
        <v>133.2</v>
      </c>
      <c r="E38" s="123">
        <f t="shared" si="10"/>
        <v>0.07021187434604649</v>
      </c>
      <c r="F38" s="124">
        <v>179629</v>
      </c>
      <c r="G38" s="124">
        <v>16440</v>
      </c>
      <c r="H38" s="125">
        <f t="shared" si="13"/>
        <v>9.152197028319481</v>
      </c>
      <c r="I38" s="126">
        <f t="shared" si="9"/>
        <v>369340.5</v>
      </c>
      <c r="J38" s="127">
        <v>77762.3</v>
      </c>
      <c r="K38" s="128">
        <f t="shared" si="12"/>
        <v>291578.2</v>
      </c>
      <c r="L38" s="126">
        <f t="shared" si="3"/>
        <v>16573.2</v>
      </c>
      <c r="M38" s="127"/>
      <c r="N38" s="128">
        <f t="shared" si="4"/>
        <v>16573.2</v>
      </c>
      <c r="O38" s="129">
        <f t="shared" si="6"/>
        <v>5.683964027489023</v>
      </c>
    </row>
    <row r="39" spans="1:15" ht="220.5" hidden="1">
      <c r="A39" s="137" t="s">
        <v>131</v>
      </c>
      <c r="B39" s="121" t="s">
        <v>139</v>
      </c>
      <c r="C39" s="122"/>
      <c r="D39" s="122"/>
      <c r="E39" s="123"/>
      <c r="F39" s="124"/>
      <c r="G39" s="124"/>
      <c r="H39" s="125" t="e">
        <f t="shared" si="13"/>
        <v>#DIV/0!</v>
      </c>
      <c r="I39" s="126">
        <f t="shared" si="9"/>
        <v>0</v>
      </c>
      <c r="J39" s="127"/>
      <c r="K39" s="128">
        <f t="shared" si="12"/>
        <v>0</v>
      </c>
      <c r="L39" s="126">
        <f t="shared" si="3"/>
        <v>0</v>
      </c>
      <c r="M39" s="127"/>
      <c r="N39" s="128">
        <f t="shared" si="4"/>
        <v>0</v>
      </c>
      <c r="O39" s="129" t="e">
        <f t="shared" si="6"/>
        <v>#DIV/0!</v>
      </c>
    </row>
    <row r="40" spans="1:15" ht="27" hidden="1">
      <c r="A40" s="111" t="s">
        <v>131</v>
      </c>
      <c r="B40" s="121" t="s">
        <v>140</v>
      </c>
      <c r="C40" s="122"/>
      <c r="D40" s="122"/>
      <c r="E40" s="123" t="e">
        <f t="shared" si="10"/>
        <v>#DIV/0!</v>
      </c>
      <c r="F40" s="124">
        <v>0</v>
      </c>
      <c r="G40" s="124"/>
      <c r="H40" s="125" t="e">
        <f t="shared" si="13"/>
        <v>#DIV/0!</v>
      </c>
      <c r="I40" s="126">
        <f t="shared" si="9"/>
        <v>0</v>
      </c>
      <c r="J40" s="127"/>
      <c r="K40" s="128">
        <f t="shared" si="12"/>
        <v>0</v>
      </c>
      <c r="L40" s="126">
        <f t="shared" si="3"/>
        <v>0</v>
      </c>
      <c r="M40" s="127"/>
      <c r="N40" s="128">
        <f t="shared" si="4"/>
        <v>0</v>
      </c>
      <c r="O40" s="129" t="e">
        <f t="shared" si="6"/>
        <v>#DIV/0!</v>
      </c>
    </row>
    <row r="41" spans="1:15" ht="151.5" hidden="1">
      <c r="A41" s="111" t="s">
        <v>131</v>
      </c>
      <c r="B41" s="121" t="s">
        <v>141</v>
      </c>
      <c r="C41" s="122"/>
      <c r="D41" s="122"/>
      <c r="E41" s="123"/>
      <c r="F41" s="124"/>
      <c r="G41" s="124"/>
      <c r="H41" s="125" t="e">
        <f t="shared" si="13"/>
        <v>#DIV/0!</v>
      </c>
      <c r="I41" s="126">
        <f t="shared" si="9"/>
        <v>0</v>
      </c>
      <c r="J41" s="127"/>
      <c r="K41" s="128">
        <f t="shared" si="12"/>
        <v>0</v>
      </c>
      <c r="L41" s="126">
        <f t="shared" si="3"/>
        <v>0</v>
      </c>
      <c r="M41" s="127"/>
      <c r="N41" s="128">
        <f t="shared" si="4"/>
        <v>0</v>
      </c>
      <c r="O41" s="129" t="e">
        <f t="shared" si="6"/>
        <v>#DIV/0!</v>
      </c>
    </row>
    <row r="42" spans="1:15" ht="27" hidden="1">
      <c r="A42" s="111" t="s">
        <v>131</v>
      </c>
      <c r="B42" s="121" t="s">
        <v>142</v>
      </c>
      <c r="C42" s="122"/>
      <c r="D42" s="122"/>
      <c r="E42" s="123"/>
      <c r="F42" s="124"/>
      <c r="G42" s="124"/>
      <c r="H42" s="125" t="e">
        <f t="shared" si="13"/>
        <v>#DIV/0!</v>
      </c>
      <c r="I42" s="126">
        <f t="shared" si="9"/>
        <v>0</v>
      </c>
      <c r="J42" s="127"/>
      <c r="K42" s="128">
        <f t="shared" si="12"/>
        <v>0</v>
      </c>
      <c r="L42" s="126">
        <f t="shared" si="3"/>
        <v>0</v>
      </c>
      <c r="M42" s="127"/>
      <c r="N42" s="128">
        <f t="shared" si="4"/>
        <v>0</v>
      </c>
      <c r="O42" s="129" t="e">
        <f t="shared" si="6"/>
        <v>#DIV/0!</v>
      </c>
    </row>
    <row r="43" spans="1:15" ht="303" hidden="1">
      <c r="A43" s="111" t="s">
        <v>131</v>
      </c>
      <c r="B43" s="121" t="s">
        <v>143</v>
      </c>
      <c r="C43" s="122">
        <v>0</v>
      </c>
      <c r="D43" s="122"/>
      <c r="E43" s="123"/>
      <c r="F43" s="124"/>
      <c r="G43" s="124"/>
      <c r="H43" s="125" t="e">
        <f t="shared" si="13"/>
        <v>#DIV/0!</v>
      </c>
      <c r="I43" s="126">
        <f t="shared" si="9"/>
        <v>0</v>
      </c>
      <c r="J43" s="127"/>
      <c r="K43" s="128">
        <f t="shared" si="12"/>
        <v>0</v>
      </c>
      <c r="L43" s="126">
        <f t="shared" si="3"/>
        <v>0</v>
      </c>
      <c r="M43" s="127"/>
      <c r="N43" s="128">
        <f t="shared" si="4"/>
        <v>0</v>
      </c>
      <c r="O43" s="129" t="e">
        <f t="shared" si="6"/>
        <v>#DIV/0!</v>
      </c>
    </row>
    <row r="44" spans="1:15" ht="13.5" hidden="1">
      <c r="A44" s="111" t="s">
        <v>131</v>
      </c>
      <c r="B44" s="121" t="s">
        <v>144</v>
      </c>
      <c r="C44" s="122"/>
      <c r="D44" s="122"/>
      <c r="E44" s="122"/>
      <c r="F44" s="124"/>
      <c r="G44" s="124"/>
      <c r="H44" s="125" t="e">
        <f t="shared" si="13"/>
        <v>#DIV/0!</v>
      </c>
      <c r="I44" s="126">
        <f t="shared" si="9"/>
        <v>0</v>
      </c>
      <c r="J44" s="127"/>
      <c r="K44" s="128">
        <f t="shared" si="12"/>
        <v>0</v>
      </c>
      <c r="L44" s="126">
        <f t="shared" si="3"/>
        <v>0</v>
      </c>
      <c r="M44" s="127"/>
      <c r="N44" s="128">
        <f t="shared" si="4"/>
        <v>0</v>
      </c>
      <c r="O44" s="129" t="e">
        <f t="shared" si="6"/>
        <v>#DIV/0!</v>
      </c>
    </row>
    <row r="45" spans="1:15" ht="234" hidden="1">
      <c r="A45" s="111" t="s">
        <v>131</v>
      </c>
      <c r="B45" s="121" t="s">
        <v>145</v>
      </c>
      <c r="C45" s="122"/>
      <c r="D45" s="122"/>
      <c r="E45" s="123"/>
      <c r="F45" s="124"/>
      <c r="G45" s="124"/>
      <c r="H45" s="125" t="e">
        <f t="shared" si="13"/>
        <v>#DIV/0!</v>
      </c>
      <c r="I45" s="126">
        <f t="shared" si="9"/>
        <v>0</v>
      </c>
      <c r="J45" s="127"/>
      <c r="K45" s="128">
        <f t="shared" si="12"/>
        <v>0</v>
      </c>
      <c r="L45" s="126">
        <f t="shared" si="3"/>
        <v>0</v>
      </c>
      <c r="M45" s="127"/>
      <c r="N45" s="128">
        <f t="shared" si="4"/>
        <v>0</v>
      </c>
      <c r="O45" s="129" t="e">
        <f t="shared" si="6"/>
        <v>#DIV/0!</v>
      </c>
    </row>
    <row r="46" spans="1:15" ht="13.5" hidden="1">
      <c r="A46" s="133" t="s">
        <v>146</v>
      </c>
      <c r="B46" s="121" t="s">
        <v>147</v>
      </c>
      <c r="C46" s="122"/>
      <c r="D46" s="122"/>
      <c r="E46" s="123" t="e">
        <f t="shared" si="10"/>
        <v>#DIV/0!</v>
      </c>
      <c r="F46" s="124"/>
      <c r="G46" s="124"/>
      <c r="H46" s="124" t="e">
        <f t="shared" si="13"/>
        <v>#DIV/0!</v>
      </c>
      <c r="I46" s="126">
        <f t="shared" si="9"/>
        <v>0</v>
      </c>
      <c r="J46" s="127"/>
      <c r="K46" s="128">
        <f t="shared" si="12"/>
        <v>0</v>
      </c>
      <c r="L46" s="126">
        <f t="shared" si="3"/>
        <v>0</v>
      </c>
      <c r="M46" s="127"/>
      <c r="N46" s="128">
        <f t="shared" si="4"/>
        <v>0</v>
      </c>
      <c r="O46" s="129" t="e">
        <f t="shared" si="6"/>
        <v>#DIV/0!</v>
      </c>
    </row>
    <row r="47" spans="1:15" ht="41.25">
      <c r="A47" s="120" t="s">
        <v>148</v>
      </c>
      <c r="B47" s="139" t="s">
        <v>149</v>
      </c>
      <c r="C47" s="122">
        <v>3167</v>
      </c>
      <c r="D47" s="122">
        <v>200</v>
      </c>
      <c r="E47" s="122">
        <f t="shared" si="10"/>
        <v>6.315124723713293</v>
      </c>
      <c r="F47" s="124">
        <v>848</v>
      </c>
      <c r="G47" s="124"/>
      <c r="H47" s="124">
        <f t="shared" si="13"/>
        <v>0</v>
      </c>
      <c r="I47" s="126">
        <f t="shared" si="9"/>
        <v>4015</v>
      </c>
      <c r="J47" s="127">
        <v>848</v>
      </c>
      <c r="K47" s="128">
        <f t="shared" si="12"/>
        <v>3167</v>
      </c>
      <c r="L47" s="126">
        <f t="shared" si="3"/>
        <v>200</v>
      </c>
      <c r="M47" s="127"/>
      <c r="N47" s="128">
        <f t="shared" si="4"/>
        <v>200</v>
      </c>
      <c r="O47" s="129">
        <f t="shared" si="6"/>
        <v>6.315124723713293</v>
      </c>
    </row>
    <row r="48" spans="1:15" ht="179.25" hidden="1">
      <c r="A48" s="120" t="s">
        <v>148</v>
      </c>
      <c r="B48" s="139" t="s">
        <v>150</v>
      </c>
      <c r="C48" s="122"/>
      <c r="D48" s="122"/>
      <c r="E48" s="122" t="e">
        <f t="shared" si="10"/>
        <v>#DIV/0!</v>
      </c>
      <c r="F48" s="124">
        <v>0</v>
      </c>
      <c r="G48" s="124">
        <v>0</v>
      </c>
      <c r="H48" s="124" t="e">
        <f t="shared" si="13"/>
        <v>#DIV/0!</v>
      </c>
      <c r="I48" s="126">
        <f t="shared" si="9"/>
        <v>0</v>
      </c>
      <c r="J48" s="127"/>
      <c r="K48" s="128">
        <f t="shared" si="12"/>
        <v>0</v>
      </c>
      <c r="L48" s="126">
        <f t="shared" si="3"/>
        <v>0</v>
      </c>
      <c r="M48" s="127"/>
      <c r="N48" s="128">
        <f t="shared" si="4"/>
        <v>0</v>
      </c>
      <c r="O48" s="129" t="e">
        <f t="shared" si="6"/>
        <v>#DIV/0!</v>
      </c>
    </row>
    <row r="49" spans="1:15" ht="54.75">
      <c r="A49" s="120" t="s">
        <v>148</v>
      </c>
      <c r="B49" s="139" t="s">
        <v>151</v>
      </c>
      <c r="C49" s="122">
        <v>7420</v>
      </c>
      <c r="D49" s="124"/>
      <c r="E49" s="123">
        <f t="shared" si="10"/>
        <v>0</v>
      </c>
      <c r="F49" s="124">
        <v>0</v>
      </c>
      <c r="G49" s="124"/>
      <c r="H49" s="124" t="e">
        <f t="shared" si="13"/>
        <v>#DIV/0!</v>
      </c>
      <c r="I49" s="126">
        <f t="shared" si="9"/>
        <v>7420</v>
      </c>
      <c r="J49" s="127"/>
      <c r="K49" s="128">
        <f t="shared" si="12"/>
        <v>7420</v>
      </c>
      <c r="L49" s="126">
        <f t="shared" si="3"/>
        <v>0</v>
      </c>
      <c r="M49" s="127"/>
      <c r="N49" s="128">
        <f t="shared" si="4"/>
        <v>0</v>
      </c>
      <c r="O49" s="129">
        <f t="shared" si="6"/>
        <v>0</v>
      </c>
    </row>
    <row r="50" spans="1:15" ht="179.25" hidden="1">
      <c r="A50" s="111" t="s">
        <v>148</v>
      </c>
      <c r="B50" s="139" t="s">
        <v>152</v>
      </c>
      <c r="C50" s="122"/>
      <c r="D50" s="124">
        <v>0</v>
      </c>
      <c r="E50" s="122" t="e">
        <f t="shared" si="10"/>
        <v>#DIV/0!</v>
      </c>
      <c r="F50" s="124"/>
      <c r="G50" s="124"/>
      <c r="H50" s="124" t="e">
        <f t="shared" si="13"/>
        <v>#DIV/0!</v>
      </c>
      <c r="I50" s="126">
        <f t="shared" si="9"/>
        <v>0</v>
      </c>
      <c r="J50" s="127"/>
      <c r="K50" s="128">
        <f t="shared" si="12"/>
        <v>0</v>
      </c>
      <c r="L50" s="126">
        <f t="shared" si="3"/>
        <v>0</v>
      </c>
      <c r="M50" s="127"/>
      <c r="N50" s="128">
        <f t="shared" si="4"/>
        <v>0</v>
      </c>
      <c r="O50" s="129" t="e">
        <f t="shared" si="6"/>
        <v>#DIV/0!</v>
      </c>
    </row>
    <row r="51" spans="1:15" ht="54.75" hidden="1">
      <c r="A51" s="111" t="s">
        <v>148</v>
      </c>
      <c r="B51" s="139" t="s">
        <v>153</v>
      </c>
      <c r="C51" s="122"/>
      <c r="D51" s="124"/>
      <c r="E51" s="122" t="e">
        <f>D51/C51*100</f>
        <v>#DIV/0!</v>
      </c>
      <c r="F51" s="124"/>
      <c r="G51" s="124"/>
      <c r="H51" s="124" t="e">
        <f>G51/F51*100</f>
        <v>#DIV/0!</v>
      </c>
      <c r="I51" s="126">
        <f t="shared" si="9"/>
        <v>0</v>
      </c>
      <c r="J51" s="127"/>
      <c r="K51" s="128">
        <f t="shared" si="12"/>
        <v>0</v>
      </c>
      <c r="L51" s="126">
        <f t="shared" si="3"/>
        <v>0</v>
      </c>
      <c r="M51" s="127"/>
      <c r="N51" s="128">
        <f t="shared" si="4"/>
        <v>0</v>
      </c>
      <c r="O51" s="129" t="e">
        <f>N51/K51*100</f>
        <v>#DIV/0!</v>
      </c>
    </row>
    <row r="52" spans="1:15" ht="27">
      <c r="A52" s="111" t="s">
        <v>148</v>
      </c>
      <c r="B52" s="139" t="s">
        <v>154</v>
      </c>
      <c r="C52" s="122">
        <v>2055.4</v>
      </c>
      <c r="D52" s="124">
        <v>563.1</v>
      </c>
      <c r="E52" s="122">
        <f t="shared" si="10"/>
        <v>27.396127274496447</v>
      </c>
      <c r="F52" s="124">
        <v>0</v>
      </c>
      <c r="G52" s="124"/>
      <c r="H52" s="124" t="e">
        <f t="shared" si="13"/>
        <v>#DIV/0!</v>
      </c>
      <c r="I52" s="126">
        <f t="shared" si="9"/>
        <v>2055.4</v>
      </c>
      <c r="J52" s="127"/>
      <c r="K52" s="128">
        <f t="shared" si="12"/>
        <v>2055.4</v>
      </c>
      <c r="L52" s="126">
        <f>D52+G52</f>
        <v>563.1</v>
      </c>
      <c r="M52" s="127"/>
      <c r="N52" s="128">
        <f t="shared" si="4"/>
        <v>563.1</v>
      </c>
      <c r="O52" s="129">
        <f t="shared" si="6"/>
        <v>27.396127274496447</v>
      </c>
    </row>
    <row r="53" spans="1:15" ht="234" hidden="1">
      <c r="A53" s="111" t="s">
        <v>148</v>
      </c>
      <c r="B53" s="139" t="s">
        <v>155</v>
      </c>
      <c r="C53" s="122"/>
      <c r="D53" s="124"/>
      <c r="E53" s="122" t="e">
        <f t="shared" si="10"/>
        <v>#DIV/0!</v>
      </c>
      <c r="F53" s="124"/>
      <c r="G53" s="124"/>
      <c r="H53" s="124" t="e">
        <f t="shared" si="13"/>
        <v>#DIV/0!</v>
      </c>
      <c r="I53" s="126">
        <f t="shared" si="9"/>
        <v>0</v>
      </c>
      <c r="J53" s="127"/>
      <c r="K53" s="128">
        <f t="shared" si="12"/>
        <v>0</v>
      </c>
      <c r="L53" s="126">
        <f t="shared" si="3"/>
        <v>0</v>
      </c>
      <c r="M53" s="127"/>
      <c r="N53" s="128">
        <f t="shared" si="4"/>
        <v>0</v>
      </c>
      <c r="O53" s="129" t="e">
        <f t="shared" si="6"/>
        <v>#DIV/0!</v>
      </c>
    </row>
    <row r="54" spans="1:15" ht="41.25">
      <c r="A54" s="111" t="s">
        <v>148</v>
      </c>
      <c r="B54" s="139" t="s">
        <v>156</v>
      </c>
      <c r="C54" s="122">
        <v>4786.5</v>
      </c>
      <c r="D54" s="124"/>
      <c r="E54" s="122">
        <f t="shared" si="10"/>
        <v>0</v>
      </c>
      <c r="F54" s="124"/>
      <c r="G54" s="124"/>
      <c r="H54" s="124" t="e">
        <f t="shared" si="13"/>
        <v>#DIV/0!</v>
      </c>
      <c r="I54" s="126">
        <f t="shared" si="9"/>
        <v>4786.5</v>
      </c>
      <c r="J54" s="127"/>
      <c r="K54" s="128">
        <f t="shared" si="12"/>
        <v>4786.5</v>
      </c>
      <c r="L54" s="126">
        <f t="shared" si="3"/>
        <v>0</v>
      </c>
      <c r="M54" s="127"/>
      <c r="N54" s="128">
        <f t="shared" si="4"/>
        <v>0</v>
      </c>
      <c r="O54" s="129">
        <f t="shared" si="6"/>
        <v>0</v>
      </c>
    </row>
    <row r="55" spans="1:15" ht="207" hidden="1">
      <c r="A55" s="111" t="s">
        <v>148</v>
      </c>
      <c r="B55" s="139" t="s">
        <v>157</v>
      </c>
      <c r="C55" s="122"/>
      <c r="D55" s="124"/>
      <c r="E55" s="122" t="e">
        <f>D55/C55*100</f>
        <v>#DIV/0!</v>
      </c>
      <c r="F55" s="124"/>
      <c r="G55" s="124"/>
      <c r="H55" s="124" t="e">
        <f t="shared" si="13"/>
        <v>#DIV/0!</v>
      </c>
      <c r="I55" s="126">
        <f t="shared" si="9"/>
        <v>0</v>
      </c>
      <c r="J55" s="127"/>
      <c r="K55" s="128">
        <f t="shared" si="12"/>
        <v>0</v>
      </c>
      <c r="L55" s="126">
        <f t="shared" si="3"/>
        <v>0</v>
      </c>
      <c r="M55" s="127"/>
      <c r="N55" s="128">
        <f t="shared" si="4"/>
        <v>0</v>
      </c>
      <c r="O55" s="129" t="e">
        <f t="shared" si="6"/>
        <v>#DIV/0!</v>
      </c>
    </row>
    <row r="56" spans="1:15" ht="54.75" hidden="1">
      <c r="A56" s="111" t="s">
        <v>148</v>
      </c>
      <c r="B56" s="139" t="s">
        <v>158</v>
      </c>
      <c r="C56" s="122"/>
      <c r="D56" s="124"/>
      <c r="E56" s="122" t="e">
        <f>D56/C56*100</f>
        <v>#DIV/0!</v>
      </c>
      <c r="F56" s="124"/>
      <c r="G56" s="124"/>
      <c r="H56" s="124"/>
      <c r="I56" s="126">
        <f t="shared" si="9"/>
        <v>0</v>
      </c>
      <c r="J56" s="127"/>
      <c r="K56" s="128">
        <f t="shared" si="12"/>
        <v>0</v>
      </c>
      <c r="L56" s="126">
        <f t="shared" si="3"/>
        <v>0</v>
      </c>
      <c r="M56" s="127"/>
      <c r="N56" s="128">
        <f t="shared" si="4"/>
        <v>0</v>
      </c>
      <c r="O56" s="129" t="e">
        <f t="shared" si="6"/>
        <v>#DIV/0!</v>
      </c>
    </row>
    <row r="57" spans="1:15" ht="165" hidden="1">
      <c r="A57" s="111" t="s">
        <v>148</v>
      </c>
      <c r="B57" s="139" t="s">
        <v>159</v>
      </c>
      <c r="C57" s="122">
        <v>0</v>
      </c>
      <c r="D57" s="124">
        <v>0</v>
      </c>
      <c r="E57" s="122"/>
      <c r="F57" s="124">
        <v>0</v>
      </c>
      <c r="G57" s="124">
        <v>0</v>
      </c>
      <c r="H57" s="124" t="e">
        <f>G57/F57*100</f>
        <v>#DIV/0!</v>
      </c>
      <c r="I57" s="126">
        <f t="shared" si="9"/>
        <v>0</v>
      </c>
      <c r="J57" s="127"/>
      <c r="K57" s="128">
        <f t="shared" si="12"/>
        <v>0</v>
      </c>
      <c r="L57" s="126">
        <f t="shared" si="3"/>
        <v>0</v>
      </c>
      <c r="M57" s="127"/>
      <c r="N57" s="128">
        <f t="shared" si="4"/>
        <v>0</v>
      </c>
      <c r="O57" s="129" t="e">
        <f t="shared" si="6"/>
        <v>#DIV/0!</v>
      </c>
    </row>
    <row r="58" spans="1:15" ht="27" hidden="1">
      <c r="A58" s="111" t="s">
        <v>148</v>
      </c>
      <c r="B58" s="139" t="s">
        <v>160</v>
      </c>
      <c r="C58" s="122">
        <v>0</v>
      </c>
      <c r="D58" s="124">
        <v>0</v>
      </c>
      <c r="E58" s="122"/>
      <c r="F58" s="124"/>
      <c r="G58" s="124"/>
      <c r="H58" s="124" t="e">
        <f t="shared" si="13"/>
        <v>#DIV/0!</v>
      </c>
      <c r="I58" s="126">
        <f t="shared" si="9"/>
        <v>0</v>
      </c>
      <c r="J58" s="127"/>
      <c r="K58" s="128">
        <f t="shared" si="12"/>
        <v>0</v>
      </c>
      <c r="L58" s="126">
        <f t="shared" si="3"/>
        <v>0</v>
      </c>
      <c r="M58" s="127"/>
      <c r="N58" s="128">
        <f t="shared" si="4"/>
        <v>0</v>
      </c>
      <c r="O58" s="129" t="e">
        <f t="shared" si="6"/>
        <v>#DIV/0!</v>
      </c>
    </row>
    <row r="59" spans="1:15" ht="13.5">
      <c r="A59" s="115" t="s">
        <v>161</v>
      </c>
      <c r="B59" s="116" t="s">
        <v>162</v>
      </c>
      <c r="C59" s="117">
        <f>SUM(C60:C108)</f>
        <v>1013525.6000000001</v>
      </c>
      <c r="D59" s="117">
        <f>SUM(D60:D108)</f>
        <v>231779.6</v>
      </c>
      <c r="E59" s="117">
        <f t="shared" si="10"/>
        <v>22.86864781708523</v>
      </c>
      <c r="F59" s="140">
        <f>SUM(F60:F108)</f>
        <v>150180</v>
      </c>
      <c r="G59" s="140">
        <f>SUM(G60:G108)</f>
        <v>13309</v>
      </c>
      <c r="H59" s="140">
        <f>G59/F59*100</f>
        <v>8.862032227993074</v>
      </c>
      <c r="I59" s="141">
        <f t="shared" si="9"/>
        <v>1163705.6</v>
      </c>
      <c r="J59" s="117">
        <f>SUM(J60:J108)</f>
        <v>76682.5</v>
      </c>
      <c r="K59" s="117">
        <f>SUM(K60:K108)</f>
        <v>1087023.0999999999</v>
      </c>
      <c r="L59" s="117">
        <f>SUM(L60:L108)</f>
        <v>245088.6</v>
      </c>
      <c r="M59" s="117">
        <f>SUM(M60:M108)</f>
        <v>1676.1</v>
      </c>
      <c r="N59" s="117">
        <f>SUM(N60:N108)</f>
        <v>243412.5</v>
      </c>
      <c r="O59" s="119">
        <f t="shared" si="6"/>
        <v>22.392578409787248</v>
      </c>
    </row>
    <row r="60" spans="1:15" ht="372" hidden="1">
      <c r="A60" s="120" t="s">
        <v>163</v>
      </c>
      <c r="B60" s="121" t="s">
        <v>164</v>
      </c>
      <c r="C60" s="122"/>
      <c r="D60" s="122"/>
      <c r="E60" s="123" t="e">
        <f t="shared" si="10"/>
        <v>#DIV/0!</v>
      </c>
      <c r="F60" s="124">
        <v>0</v>
      </c>
      <c r="G60" s="124">
        <v>0</v>
      </c>
      <c r="H60" s="125">
        <v>0</v>
      </c>
      <c r="I60" s="126">
        <f t="shared" si="9"/>
        <v>0</v>
      </c>
      <c r="J60" s="127"/>
      <c r="K60" s="128">
        <f t="shared" si="12"/>
        <v>0</v>
      </c>
      <c r="L60" s="126">
        <f t="shared" si="3"/>
        <v>0</v>
      </c>
      <c r="M60" s="127"/>
      <c r="N60" s="128">
        <f t="shared" si="4"/>
        <v>0</v>
      </c>
      <c r="O60" s="129" t="e">
        <f t="shared" si="6"/>
        <v>#DIV/0!</v>
      </c>
    </row>
    <row r="61" spans="1:15" ht="248.25" hidden="1">
      <c r="A61" s="120" t="s">
        <v>163</v>
      </c>
      <c r="B61" s="121" t="s">
        <v>165</v>
      </c>
      <c r="C61" s="122"/>
      <c r="D61" s="122"/>
      <c r="E61" s="123"/>
      <c r="F61" s="124"/>
      <c r="G61" s="124"/>
      <c r="H61" s="125">
        <v>0</v>
      </c>
      <c r="I61" s="126">
        <f t="shared" si="9"/>
        <v>0</v>
      </c>
      <c r="J61" s="127"/>
      <c r="K61" s="128">
        <f>I61-J61</f>
        <v>0</v>
      </c>
      <c r="L61" s="126">
        <f>D61+G61</f>
        <v>0</v>
      </c>
      <c r="M61" s="127"/>
      <c r="N61" s="128">
        <f t="shared" si="4"/>
        <v>0</v>
      </c>
      <c r="O61" s="129" t="e">
        <f t="shared" si="6"/>
        <v>#DIV/0!</v>
      </c>
    </row>
    <row r="62" spans="1:15" ht="27" hidden="1">
      <c r="A62" s="120" t="s">
        <v>163</v>
      </c>
      <c r="B62" s="121" t="s">
        <v>166</v>
      </c>
      <c r="C62" s="122">
        <v>0</v>
      </c>
      <c r="D62" s="122">
        <v>0</v>
      </c>
      <c r="E62" s="123" t="e">
        <f t="shared" si="10"/>
        <v>#DIV/0!</v>
      </c>
      <c r="F62" s="124"/>
      <c r="G62" s="124"/>
      <c r="H62" s="125">
        <v>0</v>
      </c>
      <c r="I62" s="126">
        <f t="shared" si="9"/>
        <v>0</v>
      </c>
      <c r="J62" s="127"/>
      <c r="K62" s="128">
        <f aca="true" t="shared" si="14" ref="K62:K108">I62-J62</f>
        <v>0</v>
      </c>
      <c r="L62" s="126">
        <f t="shared" si="3"/>
        <v>0</v>
      </c>
      <c r="M62" s="127"/>
      <c r="N62" s="128">
        <f t="shared" si="4"/>
        <v>0</v>
      </c>
      <c r="O62" s="129" t="e">
        <f>N62/K62*100</f>
        <v>#DIV/0!</v>
      </c>
    </row>
    <row r="63" spans="1:15" ht="151.5" hidden="1">
      <c r="A63" s="120" t="s">
        <v>163</v>
      </c>
      <c r="B63" s="121" t="s">
        <v>167</v>
      </c>
      <c r="C63" s="122"/>
      <c r="D63" s="122"/>
      <c r="E63" s="123" t="e">
        <f t="shared" si="10"/>
        <v>#DIV/0!</v>
      </c>
      <c r="F63" s="124"/>
      <c r="G63" s="124"/>
      <c r="H63" s="125">
        <v>0</v>
      </c>
      <c r="I63" s="126">
        <f t="shared" si="9"/>
        <v>0</v>
      </c>
      <c r="J63" s="127"/>
      <c r="K63" s="128">
        <f t="shared" si="14"/>
        <v>0</v>
      </c>
      <c r="L63" s="126">
        <f t="shared" si="3"/>
        <v>0</v>
      </c>
      <c r="M63" s="127"/>
      <c r="N63" s="128">
        <f t="shared" si="4"/>
        <v>0</v>
      </c>
      <c r="O63" s="129"/>
    </row>
    <row r="64" spans="1:15" ht="54.75">
      <c r="A64" s="120" t="s">
        <v>163</v>
      </c>
      <c r="B64" s="121" t="s">
        <v>168</v>
      </c>
      <c r="C64" s="122">
        <v>275922.5</v>
      </c>
      <c r="D64" s="122">
        <v>39864.6</v>
      </c>
      <c r="E64" s="123">
        <f t="shared" si="10"/>
        <v>14.447752539209379</v>
      </c>
      <c r="F64" s="124"/>
      <c r="G64" s="124"/>
      <c r="H64" s="125">
        <v>0</v>
      </c>
      <c r="I64" s="126">
        <f t="shared" si="9"/>
        <v>275922.5</v>
      </c>
      <c r="J64" s="127"/>
      <c r="K64" s="128">
        <f t="shared" si="14"/>
        <v>275922.5</v>
      </c>
      <c r="L64" s="126">
        <f t="shared" si="3"/>
        <v>39864.6</v>
      </c>
      <c r="M64" s="127"/>
      <c r="N64" s="128">
        <f t="shared" si="4"/>
        <v>39864.6</v>
      </c>
      <c r="O64" s="129">
        <f>N64/K64*100</f>
        <v>14.447752539209379</v>
      </c>
    </row>
    <row r="65" spans="1:15" ht="409.5" hidden="1">
      <c r="A65" s="120" t="s">
        <v>163</v>
      </c>
      <c r="B65" s="121" t="s">
        <v>169</v>
      </c>
      <c r="C65" s="122"/>
      <c r="D65" s="122"/>
      <c r="E65" s="123" t="e">
        <f t="shared" si="10"/>
        <v>#DIV/0!</v>
      </c>
      <c r="F65" s="124"/>
      <c r="G65" s="124"/>
      <c r="H65" s="125">
        <v>0</v>
      </c>
      <c r="I65" s="126">
        <f t="shared" si="9"/>
        <v>0</v>
      </c>
      <c r="J65" s="127"/>
      <c r="K65" s="128">
        <f t="shared" si="14"/>
        <v>0</v>
      </c>
      <c r="L65" s="126">
        <f t="shared" si="3"/>
        <v>0</v>
      </c>
      <c r="M65" s="127"/>
      <c r="N65" s="128">
        <f t="shared" si="4"/>
        <v>0</v>
      </c>
      <c r="O65" s="129" t="e">
        <f t="shared" si="6"/>
        <v>#DIV/0!</v>
      </c>
    </row>
    <row r="66" spans="1:15" ht="69" hidden="1">
      <c r="A66" s="120" t="s">
        <v>163</v>
      </c>
      <c r="B66" s="121" t="s">
        <v>170</v>
      </c>
      <c r="C66" s="122"/>
      <c r="D66" s="122"/>
      <c r="E66" s="123" t="e">
        <f t="shared" si="10"/>
        <v>#DIV/0!</v>
      </c>
      <c r="F66" s="124"/>
      <c r="G66" s="124"/>
      <c r="H66" s="125">
        <v>0</v>
      </c>
      <c r="I66" s="126">
        <f t="shared" si="9"/>
        <v>0</v>
      </c>
      <c r="J66" s="127"/>
      <c r="K66" s="128">
        <f t="shared" si="14"/>
        <v>0</v>
      </c>
      <c r="L66" s="126">
        <f t="shared" si="3"/>
        <v>0</v>
      </c>
      <c r="M66" s="127"/>
      <c r="N66" s="128">
        <f t="shared" si="4"/>
        <v>0</v>
      </c>
      <c r="O66" s="129" t="e">
        <f t="shared" si="6"/>
        <v>#DIV/0!</v>
      </c>
    </row>
    <row r="67" spans="1:15" ht="409.5" hidden="1">
      <c r="A67" s="120" t="s">
        <v>163</v>
      </c>
      <c r="B67" s="121" t="s">
        <v>171</v>
      </c>
      <c r="C67" s="122"/>
      <c r="D67" s="122"/>
      <c r="E67" s="123" t="e">
        <f t="shared" si="10"/>
        <v>#DIV/0!</v>
      </c>
      <c r="F67" s="124"/>
      <c r="G67" s="124"/>
      <c r="H67" s="125">
        <v>0</v>
      </c>
      <c r="I67" s="126">
        <f t="shared" si="9"/>
        <v>0</v>
      </c>
      <c r="J67" s="127"/>
      <c r="K67" s="128">
        <f t="shared" si="14"/>
        <v>0</v>
      </c>
      <c r="L67" s="126">
        <f t="shared" si="3"/>
        <v>0</v>
      </c>
      <c r="M67" s="127"/>
      <c r="N67" s="128">
        <f t="shared" si="4"/>
        <v>0</v>
      </c>
      <c r="O67" s="129" t="e">
        <f t="shared" si="6"/>
        <v>#DIV/0!</v>
      </c>
    </row>
    <row r="68" spans="1:15" ht="41.25">
      <c r="A68" s="120" t="s">
        <v>163</v>
      </c>
      <c r="B68" s="121" t="s">
        <v>172</v>
      </c>
      <c r="C68" s="122">
        <v>15446.3</v>
      </c>
      <c r="D68" s="122"/>
      <c r="E68" s="123">
        <f>D68/C68*100</f>
        <v>0</v>
      </c>
      <c r="F68" s="124">
        <v>8286.8</v>
      </c>
      <c r="G68" s="124"/>
      <c r="H68" s="125">
        <f>G68/F68*100</f>
        <v>0</v>
      </c>
      <c r="I68" s="126">
        <f t="shared" si="9"/>
        <v>23733.1</v>
      </c>
      <c r="J68" s="127">
        <v>15446.3</v>
      </c>
      <c r="K68" s="128">
        <f t="shared" si="14"/>
        <v>8286.8</v>
      </c>
      <c r="L68" s="126">
        <f t="shared" si="3"/>
        <v>0</v>
      </c>
      <c r="M68" s="127"/>
      <c r="N68" s="128">
        <f t="shared" si="4"/>
        <v>0</v>
      </c>
      <c r="O68" s="129">
        <f>N68/K68*100</f>
        <v>0</v>
      </c>
    </row>
    <row r="69" spans="1:15" ht="39.75" customHeight="1">
      <c r="A69" s="120" t="s">
        <v>163</v>
      </c>
      <c r="B69" s="121" t="s">
        <v>173</v>
      </c>
      <c r="C69" s="122">
        <v>2363.8</v>
      </c>
      <c r="D69" s="122">
        <v>411.5</v>
      </c>
      <c r="E69" s="123">
        <f>D69/C69*100</f>
        <v>17.40841018698705</v>
      </c>
      <c r="F69" s="124"/>
      <c r="G69" s="124"/>
      <c r="H69" s="125" t="e">
        <f>G69/F69*100</f>
        <v>#DIV/0!</v>
      </c>
      <c r="I69" s="126">
        <f t="shared" si="9"/>
        <v>2363.8</v>
      </c>
      <c r="J69" s="127"/>
      <c r="K69" s="128">
        <f t="shared" si="14"/>
        <v>2363.8</v>
      </c>
      <c r="L69" s="126">
        <f t="shared" si="3"/>
        <v>411.5</v>
      </c>
      <c r="M69" s="127"/>
      <c r="N69" s="128">
        <f t="shared" si="4"/>
        <v>411.5</v>
      </c>
      <c r="O69" s="129">
        <f t="shared" si="6"/>
        <v>17.40841018698705</v>
      </c>
    </row>
    <row r="70" spans="1:15" ht="48.75" customHeight="1">
      <c r="A70" s="111" t="s">
        <v>163</v>
      </c>
      <c r="B70" s="121" t="s">
        <v>174</v>
      </c>
      <c r="C70" s="122">
        <v>17804.1</v>
      </c>
      <c r="D70" s="122"/>
      <c r="E70" s="123">
        <f t="shared" si="10"/>
        <v>0</v>
      </c>
      <c r="F70" s="124">
        <v>28326.5</v>
      </c>
      <c r="G70" s="124">
        <v>954.8</v>
      </c>
      <c r="H70" s="125">
        <f>G70/F70*100</f>
        <v>3.3706952853335213</v>
      </c>
      <c r="I70" s="126">
        <f t="shared" si="9"/>
        <v>46130.6</v>
      </c>
      <c r="J70" s="127">
        <v>14252.1</v>
      </c>
      <c r="K70" s="128">
        <f t="shared" si="14"/>
        <v>31878.5</v>
      </c>
      <c r="L70" s="126">
        <f t="shared" si="3"/>
        <v>954.8</v>
      </c>
      <c r="M70" s="127"/>
      <c r="N70" s="128">
        <f t="shared" si="4"/>
        <v>954.8</v>
      </c>
      <c r="O70" s="129">
        <f t="shared" si="6"/>
        <v>2.9951221042395346</v>
      </c>
    </row>
    <row r="71" spans="1:15" ht="69" customHeight="1">
      <c r="A71" s="133" t="s">
        <v>175</v>
      </c>
      <c r="B71" s="142" t="s">
        <v>176</v>
      </c>
      <c r="C71" s="123">
        <v>108795</v>
      </c>
      <c r="D71" s="123">
        <v>23591.6</v>
      </c>
      <c r="E71" s="123">
        <f t="shared" si="10"/>
        <v>21.684452410496803</v>
      </c>
      <c r="F71" s="125">
        <v>5529.1</v>
      </c>
      <c r="G71" s="125">
        <v>2502.8</v>
      </c>
      <c r="H71" s="125">
        <f>G71/F71*100</f>
        <v>45.265956484780524</v>
      </c>
      <c r="I71" s="126">
        <f t="shared" si="9"/>
        <v>114324.1</v>
      </c>
      <c r="J71" s="127">
        <v>1079.1</v>
      </c>
      <c r="K71" s="128">
        <f t="shared" si="14"/>
        <v>113245</v>
      </c>
      <c r="L71" s="126">
        <f t="shared" si="3"/>
        <v>26094.399999999998</v>
      </c>
      <c r="M71" s="127">
        <v>1079.1</v>
      </c>
      <c r="N71" s="128">
        <f t="shared" si="4"/>
        <v>25015.3</v>
      </c>
      <c r="O71" s="129">
        <f t="shared" si="6"/>
        <v>22.08954037705859</v>
      </c>
    </row>
    <row r="72" spans="1:15" ht="409.5" hidden="1">
      <c r="A72" s="133" t="s">
        <v>175</v>
      </c>
      <c r="B72" s="121" t="s">
        <v>177</v>
      </c>
      <c r="C72" s="122"/>
      <c r="D72" s="122"/>
      <c r="E72" s="123" t="e">
        <f t="shared" si="10"/>
        <v>#DIV/0!</v>
      </c>
      <c r="F72" s="124"/>
      <c r="G72" s="124"/>
      <c r="H72" s="125" t="e">
        <f>G72/F72*100</f>
        <v>#DIV/0!</v>
      </c>
      <c r="I72" s="126">
        <f t="shared" si="9"/>
        <v>0</v>
      </c>
      <c r="J72" s="127"/>
      <c r="K72" s="128">
        <f t="shared" si="14"/>
        <v>0</v>
      </c>
      <c r="L72" s="126">
        <f t="shared" si="3"/>
        <v>0</v>
      </c>
      <c r="M72" s="127"/>
      <c r="N72" s="128">
        <f t="shared" si="4"/>
        <v>0</v>
      </c>
      <c r="O72" s="129" t="e">
        <f t="shared" si="6"/>
        <v>#DIV/0!</v>
      </c>
    </row>
    <row r="73" spans="1:15" ht="96" hidden="1">
      <c r="A73" s="120" t="s">
        <v>175</v>
      </c>
      <c r="B73" s="121" t="s">
        <v>178</v>
      </c>
      <c r="C73" s="122"/>
      <c r="D73" s="122"/>
      <c r="E73" s="123" t="e">
        <f t="shared" si="10"/>
        <v>#DIV/0!</v>
      </c>
      <c r="F73" s="124"/>
      <c r="G73" s="124"/>
      <c r="H73" s="125" t="e">
        <f>G73/F73*100</f>
        <v>#DIV/0!</v>
      </c>
      <c r="I73" s="126">
        <f t="shared" si="9"/>
        <v>0</v>
      </c>
      <c r="J73" s="127"/>
      <c r="K73" s="128">
        <f t="shared" si="14"/>
        <v>0</v>
      </c>
      <c r="L73" s="126">
        <f t="shared" si="3"/>
        <v>0</v>
      </c>
      <c r="M73" s="127"/>
      <c r="N73" s="128">
        <f t="shared" si="4"/>
        <v>0</v>
      </c>
      <c r="O73" s="129" t="e">
        <f t="shared" si="6"/>
        <v>#DIV/0!</v>
      </c>
    </row>
    <row r="74" spans="1:15" ht="409.5" hidden="1">
      <c r="A74" s="111" t="s">
        <v>175</v>
      </c>
      <c r="B74" s="121" t="s">
        <v>179</v>
      </c>
      <c r="C74" s="122"/>
      <c r="D74" s="122"/>
      <c r="E74" s="123" t="e">
        <f t="shared" si="10"/>
        <v>#DIV/0!</v>
      </c>
      <c r="F74" s="124"/>
      <c r="G74" s="124"/>
      <c r="H74" s="125" t="e">
        <f>G74/F74*100</f>
        <v>#DIV/0!</v>
      </c>
      <c r="I74" s="126">
        <f t="shared" si="9"/>
        <v>0</v>
      </c>
      <c r="J74" s="127"/>
      <c r="K74" s="128">
        <f t="shared" si="14"/>
        <v>0</v>
      </c>
      <c r="L74" s="126">
        <f t="shared" si="3"/>
        <v>0</v>
      </c>
      <c r="M74" s="127"/>
      <c r="N74" s="128">
        <f t="shared" si="4"/>
        <v>0</v>
      </c>
      <c r="O74" s="129" t="e">
        <f t="shared" si="6"/>
        <v>#DIV/0!</v>
      </c>
    </row>
    <row r="75" spans="1:15" ht="82.5" hidden="1">
      <c r="A75" s="111" t="s">
        <v>175</v>
      </c>
      <c r="B75" s="121" t="s">
        <v>180</v>
      </c>
      <c r="C75" s="122"/>
      <c r="D75" s="122"/>
      <c r="E75" s="123" t="e">
        <f t="shared" si="10"/>
        <v>#DIV/0!</v>
      </c>
      <c r="F75" s="124"/>
      <c r="G75" s="124"/>
      <c r="H75" s="125" t="e">
        <f>G75/F75*100</f>
        <v>#DIV/0!</v>
      </c>
      <c r="I75" s="126">
        <f t="shared" si="9"/>
        <v>0</v>
      </c>
      <c r="J75" s="127"/>
      <c r="K75" s="128">
        <f t="shared" si="14"/>
        <v>0</v>
      </c>
      <c r="L75" s="126">
        <f t="shared" si="3"/>
        <v>0</v>
      </c>
      <c r="M75" s="127"/>
      <c r="N75" s="128">
        <f t="shared" si="4"/>
        <v>0</v>
      </c>
      <c r="O75" s="129" t="e">
        <f t="shared" si="6"/>
        <v>#DIV/0!</v>
      </c>
    </row>
    <row r="76" spans="1:15" ht="192.75" hidden="1">
      <c r="A76" s="120" t="s">
        <v>175</v>
      </c>
      <c r="B76" s="121" t="s">
        <v>181</v>
      </c>
      <c r="C76" s="122"/>
      <c r="D76" s="122"/>
      <c r="E76" s="123" t="e">
        <f>D76/C76*100</f>
        <v>#DIV/0!</v>
      </c>
      <c r="F76" s="124">
        <v>0</v>
      </c>
      <c r="G76" s="124">
        <v>0</v>
      </c>
      <c r="H76" s="125" t="e">
        <f>G76/F76*100</f>
        <v>#DIV/0!</v>
      </c>
      <c r="I76" s="126">
        <f t="shared" si="9"/>
        <v>0</v>
      </c>
      <c r="J76" s="127"/>
      <c r="K76" s="128">
        <f t="shared" si="14"/>
        <v>0</v>
      </c>
      <c r="L76" s="126">
        <f t="shared" si="3"/>
        <v>0</v>
      </c>
      <c r="M76" s="127"/>
      <c r="N76" s="128">
        <f t="shared" si="4"/>
        <v>0</v>
      </c>
      <c r="O76" s="129" t="e">
        <f>N76/K76*100</f>
        <v>#DIV/0!</v>
      </c>
    </row>
    <row r="77" spans="1:15" ht="13.5" hidden="1">
      <c r="A77" s="120" t="s">
        <v>175</v>
      </c>
      <c r="B77" s="143"/>
      <c r="C77" s="122"/>
      <c r="D77" s="122"/>
      <c r="E77" s="123"/>
      <c r="F77" s="124"/>
      <c r="G77" s="124"/>
      <c r="H77" s="125"/>
      <c r="I77" s="126"/>
      <c r="J77" s="127"/>
      <c r="K77" s="128">
        <f t="shared" si="14"/>
        <v>0</v>
      </c>
      <c r="L77" s="126"/>
      <c r="M77" s="127"/>
      <c r="N77" s="128"/>
      <c r="O77" s="129"/>
    </row>
    <row r="78" spans="1:15" ht="210.75" hidden="1">
      <c r="A78" s="120" t="s">
        <v>175</v>
      </c>
      <c r="B78" s="143" t="s">
        <v>182</v>
      </c>
      <c r="C78" s="122"/>
      <c r="D78" s="122"/>
      <c r="E78" s="123" t="e">
        <f>D78/C78*100</f>
        <v>#DIV/0!</v>
      </c>
      <c r="F78" s="124"/>
      <c r="G78" s="124"/>
      <c r="H78" s="125" t="e">
        <f>G78/F78*100</f>
        <v>#DIV/0!</v>
      </c>
      <c r="I78" s="126">
        <f>C78+F78</f>
        <v>0</v>
      </c>
      <c r="J78" s="127"/>
      <c r="K78" s="128">
        <f t="shared" si="14"/>
        <v>0</v>
      </c>
      <c r="L78" s="126">
        <f>D78+G78</f>
        <v>0</v>
      </c>
      <c r="M78" s="127"/>
      <c r="N78" s="128">
        <f>L78-M78</f>
        <v>0</v>
      </c>
      <c r="O78" s="129"/>
    </row>
    <row r="79" spans="1:15" ht="41.25">
      <c r="A79" s="111" t="s">
        <v>175</v>
      </c>
      <c r="B79" s="139" t="s">
        <v>183</v>
      </c>
      <c r="C79" s="122">
        <v>193837.3</v>
      </c>
      <c r="D79" s="122">
        <v>570</v>
      </c>
      <c r="E79" s="123">
        <f aca="true" t="shared" si="15" ref="E79:E91">D79/C79*100</f>
        <v>0.29406105016939466</v>
      </c>
      <c r="F79" s="124">
        <v>5123.8</v>
      </c>
      <c r="G79" s="124">
        <v>6.9</v>
      </c>
      <c r="H79" s="125">
        <f>G79/F79*100</f>
        <v>0.13466567781724503</v>
      </c>
      <c r="I79" s="126">
        <f t="shared" si="9"/>
        <v>198961.09999999998</v>
      </c>
      <c r="J79" s="127">
        <v>5116.9</v>
      </c>
      <c r="K79" s="128">
        <f t="shared" si="14"/>
        <v>193844.19999999998</v>
      </c>
      <c r="L79" s="126">
        <f>D79+G79</f>
        <v>576.9</v>
      </c>
      <c r="M79" s="127"/>
      <c r="N79" s="128">
        <f>L79-M79</f>
        <v>576.9</v>
      </c>
      <c r="O79" s="129">
        <f t="shared" si="6"/>
        <v>0.2976101425784212</v>
      </c>
    </row>
    <row r="80" spans="1:15" ht="59.25" customHeight="1">
      <c r="A80" s="111" t="s">
        <v>175</v>
      </c>
      <c r="B80" s="139" t="s">
        <v>184</v>
      </c>
      <c r="C80" s="122">
        <v>12046.8</v>
      </c>
      <c r="D80" s="122"/>
      <c r="E80" s="123">
        <f t="shared" si="15"/>
        <v>0</v>
      </c>
      <c r="F80" s="124">
        <v>0</v>
      </c>
      <c r="G80" s="124">
        <v>0</v>
      </c>
      <c r="H80" s="125" t="e">
        <f>G80/F80*100</f>
        <v>#DIV/0!</v>
      </c>
      <c r="I80" s="126">
        <f t="shared" si="9"/>
        <v>12046.8</v>
      </c>
      <c r="J80" s="127"/>
      <c r="K80" s="128">
        <f t="shared" si="14"/>
        <v>12046.8</v>
      </c>
      <c r="L80" s="126">
        <f t="shared" si="3"/>
        <v>0</v>
      </c>
      <c r="M80" s="127"/>
      <c r="N80" s="128">
        <f t="shared" si="4"/>
        <v>0</v>
      </c>
      <c r="O80" s="129">
        <f>N80/K80*100</f>
        <v>0</v>
      </c>
    </row>
    <row r="81" spans="1:15" ht="96" hidden="1">
      <c r="A81" s="111" t="s">
        <v>175</v>
      </c>
      <c r="B81" s="139" t="s">
        <v>185</v>
      </c>
      <c r="C81" s="122">
        <v>0</v>
      </c>
      <c r="D81" s="122">
        <v>0</v>
      </c>
      <c r="E81" s="123" t="e">
        <f t="shared" si="15"/>
        <v>#DIV/0!</v>
      </c>
      <c r="F81" s="124"/>
      <c r="G81" s="124"/>
      <c r="H81" s="125"/>
      <c r="I81" s="126">
        <f t="shared" si="9"/>
        <v>0</v>
      </c>
      <c r="J81" s="127"/>
      <c r="K81" s="128">
        <f t="shared" si="14"/>
        <v>0</v>
      </c>
      <c r="L81" s="126">
        <f t="shared" si="3"/>
        <v>0</v>
      </c>
      <c r="M81" s="127"/>
      <c r="N81" s="128">
        <f t="shared" si="4"/>
        <v>0</v>
      </c>
      <c r="O81" s="129"/>
    </row>
    <row r="82" spans="1:15" ht="409.5" hidden="1">
      <c r="A82" s="111" t="s">
        <v>175</v>
      </c>
      <c r="B82" s="144" t="s">
        <v>186</v>
      </c>
      <c r="C82" s="122">
        <v>0</v>
      </c>
      <c r="D82" s="122">
        <v>0</v>
      </c>
      <c r="E82" s="123" t="e">
        <f t="shared" si="15"/>
        <v>#DIV/0!</v>
      </c>
      <c r="F82" s="124"/>
      <c r="G82" s="124"/>
      <c r="H82" s="125" t="e">
        <f aca="true" t="shared" si="16" ref="H82:H91">G82/F82*100</f>
        <v>#DIV/0!</v>
      </c>
      <c r="I82" s="126">
        <f t="shared" si="9"/>
        <v>0</v>
      </c>
      <c r="J82" s="127"/>
      <c r="K82" s="128">
        <f t="shared" si="14"/>
        <v>0</v>
      </c>
      <c r="L82" s="126">
        <f t="shared" si="3"/>
        <v>0</v>
      </c>
      <c r="M82" s="127"/>
      <c r="N82" s="128">
        <f t="shared" si="4"/>
        <v>0</v>
      </c>
      <c r="O82" s="129" t="e">
        <f>N82/K82*100</f>
        <v>#DIV/0!</v>
      </c>
    </row>
    <row r="83" spans="1:15" ht="27">
      <c r="A83" s="111" t="s">
        <v>175</v>
      </c>
      <c r="B83" s="139" t="s">
        <v>187</v>
      </c>
      <c r="C83" s="122">
        <v>321</v>
      </c>
      <c r="D83" s="122">
        <v>221</v>
      </c>
      <c r="E83" s="123">
        <f t="shared" si="15"/>
        <v>68.84735202492212</v>
      </c>
      <c r="F83" s="124">
        <v>321</v>
      </c>
      <c r="G83" s="124">
        <v>221</v>
      </c>
      <c r="H83" s="125">
        <f t="shared" si="16"/>
        <v>68.84735202492212</v>
      </c>
      <c r="I83" s="126">
        <f t="shared" si="9"/>
        <v>642</v>
      </c>
      <c r="J83" s="127">
        <v>321</v>
      </c>
      <c r="K83" s="128">
        <f t="shared" si="14"/>
        <v>321</v>
      </c>
      <c r="L83" s="126">
        <f t="shared" si="3"/>
        <v>442</v>
      </c>
      <c r="M83" s="127">
        <v>221</v>
      </c>
      <c r="N83" s="128">
        <f t="shared" si="4"/>
        <v>221</v>
      </c>
      <c r="O83" s="129">
        <f>N83/K83*100</f>
        <v>68.84735202492212</v>
      </c>
    </row>
    <row r="84" spans="1:15" ht="317.25" hidden="1">
      <c r="A84" s="111" t="s">
        <v>175</v>
      </c>
      <c r="B84" s="145" t="s">
        <v>188</v>
      </c>
      <c r="C84" s="122"/>
      <c r="D84" s="122"/>
      <c r="E84" s="123" t="e">
        <f t="shared" si="15"/>
        <v>#DIV/0!</v>
      </c>
      <c r="F84" s="124"/>
      <c r="G84" s="124"/>
      <c r="H84" s="125" t="e">
        <f t="shared" si="16"/>
        <v>#DIV/0!</v>
      </c>
      <c r="I84" s="126">
        <f>C84+F84</f>
        <v>0</v>
      </c>
      <c r="J84" s="127"/>
      <c r="K84" s="128">
        <f t="shared" si="14"/>
        <v>0</v>
      </c>
      <c r="L84" s="126">
        <f>D84+G84</f>
        <v>0</v>
      </c>
      <c r="M84" s="127"/>
      <c r="N84" s="128">
        <f>L84-M84</f>
        <v>0</v>
      </c>
      <c r="O84" s="129" t="e">
        <f>N84/K84*100</f>
        <v>#DIV/0!</v>
      </c>
    </row>
    <row r="85" spans="1:15" ht="69">
      <c r="A85" s="111" t="s">
        <v>175</v>
      </c>
      <c r="B85" s="139" t="s">
        <v>189</v>
      </c>
      <c r="C85" s="122"/>
      <c r="D85" s="122"/>
      <c r="E85" s="123" t="e">
        <f t="shared" si="15"/>
        <v>#DIV/0!</v>
      </c>
      <c r="F85" s="124">
        <v>21000</v>
      </c>
      <c r="G85" s="124"/>
      <c r="H85" s="125">
        <f t="shared" si="16"/>
        <v>0</v>
      </c>
      <c r="I85" s="126">
        <f t="shared" si="9"/>
        <v>21000</v>
      </c>
      <c r="J85" s="127">
        <v>21000</v>
      </c>
      <c r="K85" s="128">
        <f t="shared" si="14"/>
        <v>0</v>
      </c>
      <c r="L85" s="126">
        <f t="shared" si="3"/>
        <v>0</v>
      </c>
      <c r="M85" s="127"/>
      <c r="N85" s="128">
        <f t="shared" si="4"/>
        <v>0</v>
      </c>
      <c r="O85" s="129" t="e">
        <f>N85/K85*100</f>
        <v>#DIV/0!</v>
      </c>
    </row>
    <row r="86" spans="1:15" ht="261.75" hidden="1">
      <c r="A86" s="111" t="s">
        <v>175</v>
      </c>
      <c r="B86" s="139" t="s">
        <v>190</v>
      </c>
      <c r="C86" s="122"/>
      <c r="D86" s="122"/>
      <c r="E86" s="123" t="e">
        <f t="shared" si="15"/>
        <v>#DIV/0!</v>
      </c>
      <c r="F86" s="124"/>
      <c r="G86" s="124"/>
      <c r="H86" s="125" t="e">
        <f t="shared" si="16"/>
        <v>#DIV/0!</v>
      </c>
      <c r="I86" s="126">
        <f t="shared" si="9"/>
        <v>0</v>
      </c>
      <c r="J86" s="127"/>
      <c r="K86" s="128">
        <f t="shared" si="14"/>
        <v>0</v>
      </c>
      <c r="L86" s="126">
        <f t="shared" si="3"/>
        <v>0</v>
      </c>
      <c r="M86" s="127"/>
      <c r="N86" s="128">
        <f t="shared" si="4"/>
        <v>0</v>
      </c>
      <c r="O86" s="129" t="e">
        <f>N86/K86*100</f>
        <v>#DIV/0!</v>
      </c>
    </row>
    <row r="87" spans="1:15" ht="27">
      <c r="A87" s="111" t="s">
        <v>175</v>
      </c>
      <c r="B87" s="139" t="s">
        <v>191</v>
      </c>
      <c r="C87" s="122">
        <v>64076.9</v>
      </c>
      <c r="D87" s="122">
        <v>81.2</v>
      </c>
      <c r="E87" s="123">
        <f t="shared" si="15"/>
        <v>0.12672273471407014</v>
      </c>
      <c r="F87" s="124"/>
      <c r="G87" s="124"/>
      <c r="H87" s="125" t="e">
        <f t="shared" si="16"/>
        <v>#DIV/0!</v>
      </c>
      <c r="I87" s="126">
        <f t="shared" si="9"/>
        <v>64076.9</v>
      </c>
      <c r="J87" s="127"/>
      <c r="K87" s="128">
        <f t="shared" si="14"/>
        <v>64076.9</v>
      </c>
      <c r="L87" s="126">
        <f t="shared" si="3"/>
        <v>81.2</v>
      </c>
      <c r="M87" s="127"/>
      <c r="N87" s="128">
        <f t="shared" si="4"/>
        <v>81.2</v>
      </c>
      <c r="O87" s="146">
        <f t="shared" si="6"/>
        <v>0.12672273471407014</v>
      </c>
    </row>
    <row r="88" spans="1:15" ht="57" customHeight="1">
      <c r="A88" s="111" t="s">
        <v>175</v>
      </c>
      <c r="B88" s="139" t="s">
        <v>192</v>
      </c>
      <c r="C88" s="122">
        <v>184636.7</v>
      </c>
      <c r="D88" s="122">
        <v>131575.2</v>
      </c>
      <c r="E88" s="123">
        <f t="shared" si="15"/>
        <v>71.26167224609192</v>
      </c>
      <c r="F88" s="124">
        <v>0</v>
      </c>
      <c r="G88" s="124">
        <v>0</v>
      </c>
      <c r="H88" s="125" t="e">
        <f t="shared" si="16"/>
        <v>#DIV/0!</v>
      </c>
      <c r="I88" s="126">
        <f t="shared" si="9"/>
        <v>184636.7</v>
      </c>
      <c r="J88" s="127"/>
      <c r="K88" s="128">
        <f t="shared" si="14"/>
        <v>184636.7</v>
      </c>
      <c r="L88" s="126">
        <f t="shared" si="3"/>
        <v>131575.2</v>
      </c>
      <c r="M88" s="127"/>
      <c r="N88" s="128">
        <f t="shared" si="4"/>
        <v>131575.2</v>
      </c>
      <c r="O88" s="129">
        <f t="shared" si="6"/>
        <v>71.26167224609192</v>
      </c>
    </row>
    <row r="89" spans="1:15" ht="54.75" customHeight="1">
      <c r="A89" s="111" t="s">
        <v>175</v>
      </c>
      <c r="B89" s="139" t="s">
        <v>193</v>
      </c>
      <c r="C89" s="122">
        <v>115774.6</v>
      </c>
      <c r="D89" s="122">
        <v>35088.5</v>
      </c>
      <c r="E89" s="123">
        <f t="shared" si="15"/>
        <v>30.307597694140163</v>
      </c>
      <c r="F89" s="124">
        <v>0</v>
      </c>
      <c r="G89" s="124">
        <v>0</v>
      </c>
      <c r="H89" s="125" t="e">
        <f t="shared" si="16"/>
        <v>#DIV/0!</v>
      </c>
      <c r="I89" s="126">
        <f t="shared" si="9"/>
        <v>115774.6</v>
      </c>
      <c r="J89" s="127"/>
      <c r="K89" s="128">
        <f t="shared" si="14"/>
        <v>115774.6</v>
      </c>
      <c r="L89" s="126">
        <f t="shared" si="3"/>
        <v>35088.5</v>
      </c>
      <c r="M89" s="127"/>
      <c r="N89" s="128">
        <f t="shared" si="4"/>
        <v>35088.5</v>
      </c>
      <c r="O89" s="129">
        <f t="shared" si="6"/>
        <v>30.307597694140163</v>
      </c>
    </row>
    <row r="90" spans="1:15" ht="50.25" customHeight="1">
      <c r="A90" s="111" t="s">
        <v>175</v>
      </c>
      <c r="B90" s="139" t="s">
        <v>194</v>
      </c>
      <c r="C90" s="122">
        <v>3002.6</v>
      </c>
      <c r="D90" s="122"/>
      <c r="E90" s="123">
        <f t="shared" si="15"/>
        <v>0</v>
      </c>
      <c r="F90" s="124"/>
      <c r="G90" s="124"/>
      <c r="H90" s="125" t="e">
        <f t="shared" si="16"/>
        <v>#DIV/0!</v>
      </c>
      <c r="I90" s="126">
        <f t="shared" si="9"/>
        <v>3002.6</v>
      </c>
      <c r="J90" s="127"/>
      <c r="K90" s="128">
        <f t="shared" si="14"/>
        <v>3002.6</v>
      </c>
      <c r="L90" s="126">
        <f t="shared" si="3"/>
        <v>0</v>
      </c>
      <c r="M90" s="127"/>
      <c r="N90" s="128">
        <f t="shared" si="4"/>
        <v>0</v>
      </c>
      <c r="O90" s="129">
        <f t="shared" si="6"/>
        <v>0</v>
      </c>
    </row>
    <row r="91" spans="1:15" ht="72.75" customHeight="1">
      <c r="A91" s="111" t="s">
        <v>195</v>
      </c>
      <c r="B91" s="139" t="s">
        <v>196</v>
      </c>
      <c r="C91" s="122">
        <v>10675.1</v>
      </c>
      <c r="D91" s="122"/>
      <c r="E91" s="123">
        <f t="shared" si="15"/>
        <v>0</v>
      </c>
      <c r="F91" s="122">
        <v>10675.1</v>
      </c>
      <c r="G91" s="124"/>
      <c r="H91" s="125">
        <f t="shared" si="16"/>
        <v>0</v>
      </c>
      <c r="I91" s="126">
        <f t="shared" si="9"/>
        <v>21350.2</v>
      </c>
      <c r="J91" s="127">
        <v>10675.1</v>
      </c>
      <c r="K91" s="128">
        <f t="shared" si="14"/>
        <v>10675.1</v>
      </c>
      <c r="L91" s="126">
        <f t="shared" si="3"/>
        <v>0</v>
      </c>
      <c r="M91" s="127"/>
      <c r="N91" s="128">
        <f t="shared" si="4"/>
        <v>0</v>
      </c>
      <c r="O91" s="129">
        <f t="shared" si="6"/>
        <v>0</v>
      </c>
    </row>
    <row r="92" spans="1:15" ht="78" customHeight="1">
      <c r="A92" s="137" t="s">
        <v>195</v>
      </c>
      <c r="B92" s="121" t="s">
        <v>197</v>
      </c>
      <c r="C92" s="122">
        <v>2000</v>
      </c>
      <c r="D92" s="122">
        <v>376</v>
      </c>
      <c r="E92" s="123">
        <f t="shared" si="10"/>
        <v>18.8</v>
      </c>
      <c r="F92" s="122">
        <v>2000</v>
      </c>
      <c r="G92" s="124"/>
      <c r="H92" s="125">
        <f>G92/F92*100</f>
        <v>0</v>
      </c>
      <c r="I92" s="126">
        <f aca="true" t="shared" si="17" ref="I92:I108">C92+F92</f>
        <v>4000</v>
      </c>
      <c r="J92" s="127">
        <v>2000</v>
      </c>
      <c r="K92" s="128">
        <f t="shared" si="14"/>
        <v>2000</v>
      </c>
      <c r="L92" s="126">
        <f aca="true" t="shared" si="18" ref="L92:L154">D92+G92</f>
        <v>376</v>
      </c>
      <c r="M92" s="127">
        <v>376</v>
      </c>
      <c r="N92" s="128">
        <f aca="true" t="shared" si="19" ref="N92:N154">L92-M92</f>
        <v>0</v>
      </c>
      <c r="O92" s="129">
        <f t="shared" si="6"/>
        <v>0</v>
      </c>
    </row>
    <row r="93" spans="1:15" ht="47.25" customHeight="1">
      <c r="A93" s="111" t="s">
        <v>195</v>
      </c>
      <c r="B93" s="121" t="s">
        <v>198</v>
      </c>
      <c r="C93" s="122">
        <v>6299.8</v>
      </c>
      <c r="D93" s="122"/>
      <c r="E93" s="123">
        <f t="shared" si="10"/>
        <v>0</v>
      </c>
      <c r="F93" s="122">
        <v>5834.9</v>
      </c>
      <c r="G93" s="124"/>
      <c r="H93" s="125">
        <f>G93/F93*100</f>
        <v>0</v>
      </c>
      <c r="I93" s="126">
        <f t="shared" si="17"/>
        <v>12134.7</v>
      </c>
      <c r="J93" s="127">
        <v>6299.9</v>
      </c>
      <c r="K93" s="128">
        <f t="shared" si="14"/>
        <v>5834.800000000001</v>
      </c>
      <c r="L93" s="126">
        <f t="shared" si="18"/>
        <v>0</v>
      </c>
      <c r="M93" s="127"/>
      <c r="N93" s="128">
        <f t="shared" si="19"/>
        <v>0</v>
      </c>
      <c r="O93" s="129">
        <f>N93/K93*100</f>
        <v>0</v>
      </c>
    </row>
    <row r="94" spans="1:15" ht="36" customHeight="1">
      <c r="A94" s="111" t="s">
        <v>195</v>
      </c>
      <c r="B94" s="121" t="s">
        <v>199</v>
      </c>
      <c r="C94" s="122">
        <v>492.1</v>
      </c>
      <c r="D94" s="122"/>
      <c r="E94" s="123">
        <f t="shared" si="10"/>
        <v>0</v>
      </c>
      <c r="F94" s="122"/>
      <c r="G94" s="124"/>
      <c r="H94" s="125"/>
      <c r="I94" s="126">
        <f t="shared" si="17"/>
        <v>492.1</v>
      </c>
      <c r="J94" s="127">
        <v>492.1</v>
      </c>
      <c r="K94" s="128">
        <f t="shared" si="14"/>
        <v>0</v>
      </c>
      <c r="L94" s="126">
        <f t="shared" si="18"/>
        <v>0</v>
      </c>
      <c r="M94" s="127"/>
      <c r="N94" s="128">
        <f t="shared" si="19"/>
        <v>0</v>
      </c>
      <c r="O94" s="129" t="e">
        <f>N94/K94*100</f>
        <v>#DIV/0!</v>
      </c>
    </row>
    <row r="95" spans="1:15" ht="261.75" hidden="1">
      <c r="A95" s="111" t="s">
        <v>195</v>
      </c>
      <c r="B95" s="147" t="s">
        <v>200</v>
      </c>
      <c r="C95" s="122"/>
      <c r="D95" s="122"/>
      <c r="E95" s="123" t="e">
        <f>D95/C95*100</f>
        <v>#DIV/0!</v>
      </c>
      <c r="F95" s="148">
        <v>0</v>
      </c>
      <c r="G95" s="124">
        <v>0</v>
      </c>
      <c r="H95" s="125" t="e">
        <f>G95/F95*100</f>
        <v>#DIV/0!</v>
      </c>
      <c r="I95" s="126">
        <f>C95+F95</f>
        <v>0</v>
      </c>
      <c r="J95" s="127"/>
      <c r="K95" s="128">
        <f t="shared" si="14"/>
        <v>0</v>
      </c>
      <c r="L95" s="126">
        <f>D95+G95</f>
        <v>0</v>
      </c>
      <c r="M95" s="127"/>
      <c r="N95" s="128">
        <f t="shared" si="19"/>
        <v>0</v>
      </c>
      <c r="O95" s="129" t="e">
        <f>N95/K95*100</f>
        <v>#DIV/0!</v>
      </c>
    </row>
    <row r="96" spans="1:15" ht="41.25" hidden="1">
      <c r="A96" s="111" t="s">
        <v>195</v>
      </c>
      <c r="B96" s="147" t="s">
        <v>201</v>
      </c>
      <c r="C96" s="122"/>
      <c r="D96" s="122">
        <v>0</v>
      </c>
      <c r="E96" s="123" t="e">
        <f>D96/C96*100</f>
        <v>#DIV/0!</v>
      </c>
      <c r="F96" s="122">
        <v>0</v>
      </c>
      <c r="G96" s="124">
        <v>0</v>
      </c>
      <c r="H96" s="125" t="e">
        <f>G96/F96*100</f>
        <v>#DIV/0!</v>
      </c>
      <c r="I96" s="126">
        <f>C96+F96</f>
        <v>0</v>
      </c>
      <c r="J96" s="127"/>
      <c r="K96" s="128">
        <f t="shared" si="14"/>
        <v>0</v>
      </c>
      <c r="L96" s="126">
        <f>D96+G96</f>
        <v>0</v>
      </c>
      <c r="M96" s="127"/>
      <c r="N96" s="128">
        <f>L96-M96</f>
        <v>0</v>
      </c>
      <c r="O96" s="129" t="e">
        <f>N96/K96*100</f>
        <v>#DIV/0!</v>
      </c>
    </row>
    <row r="97" spans="1:15" ht="399.75" hidden="1">
      <c r="A97" s="111" t="s">
        <v>195</v>
      </c>
      <c r="B97" s="121" t="s">
        <v>202</v>
      </c>
      <c r="C97" s="122">
        <v>0</v>
      </c>
      <c r="D97" s="122">
        <v>0</v>
      </c>
      <c r="E97" s="123" t="e">
        <f t="shared" si="10"/>
        <v>#DIV/0!</v>
      </c>
      <c r="F97" s="122">
        <v>0</v>
      </c>
      <c r="G97" s="124">
        <v>0</v>
      </c>
      <c r="H97" s="125" t="e">
        <f>G97/F97*100</f>
        <v>#DIV/0!</v>
      </c>
      <c r="I97" s="126">
        <f t="shared" si="17"/>
        <v>0</v>
      </c>
      <c r="J97" s="127">
        <v>0</v>
      </c>
      <c r="K97" s="128">
        <f t="shared" si="14"/>
        <v>0</v>
      </c>
      <c r="L97" s="126">
        <f t="shared" si="18"/>
        <v>0</v>
      </c>
      <c r="M97" s="127">
        <v>0</v>
      </c>
      <c r="N97" s="128">
        <f>L97-M97</f>
        <v>0</v>
      </c>
      <c r="O97" s="129" t="e">
        <f t="shared" si="6"/>
        <v>#DIV/0!</v>
      </c>
    </row>
    <row r="98" spans="1:15" ht="54.75" hidden="1">
      <c r="A98" s="149" t="s">
        <v>195</v>
      </c>
      <c r="B98" s="150" t="s">
        <v>203</v>
      </c>
      <c r="C98" s="122">
        <v>0</v>
      </c>
      <c r="D98" s="122">
        <v>0</v>
      </c>
      <c r="E98" s="123" t="e">
        <f t="shared" si="10"/>
        <v>#DIV/0!</v>
      </c>
      <c r="F98" s="122">
        <v>0</v>
      </c>
      <c r="G98" s="124">
        <v>0</v>
      </c>
      <c r="H98" s="125" t="e">
        <f>G98/F98*100</f>
        <v>#DIV/0!</v>
      </c>
      <c r="I98" s="126">
        <f t="shared" si="17"/>
        <v>0</v>
      </c>
      <c r="J98" s="127"/>
      <c r="K98" s="128">
        <f t="shared" si="14"/>
        <v>0</v>
      </c>
      <c r="L98" s="126">
        <f t="shared" si="18"/>
        <v>0</v>
      </c>
      <c r="M98" s="127"/>
      <c r="N98" s="128">
        <f t="shared" si="19"/>
        <v>0</v>
      </c>
      <c r="O98" s="129" t="e">
        <f t="shared" si="6"/>
        <v>#DIV/0!</v>
      </c>
    </row>
    <row r="99" spans="1:15" ht="358.5" hidden="1">
      <c r="A99" s="111" t="s">
        <v>195</v>
      </c>
      <c r="B99" s="121" t="s">
        <v>204</v>
      </c>
      <c r="C99" s="122"/>
      <c r="D99" s="122"/>
      <c r="E99" s="123"/>
      <c r="F99" s="122"/>
      <c r="G99" s="124"/>
      <c r="H99" s="125" t="e">
        <f>G99/F99*100</f>
        <v>#DIV/0!</v>
      </c>
      <c r="I99" s="126">
        <f t="shared" si="17"/>
        <v>0</v>
      </c>
      <c r="J99" s="127"/>
      <c r="K99" s="128">
        <f t="shared" si="14"/>
        <v>0</v>
      </c>
      <c r="L99" s="126">
        <f t="shared" si="18"/>
        <v>0</v>
      </c>
      <c r="M99" s="127"/>
      <c r="N99" s="128">
        <f t="shared" si="19"/>
        <v>0</v>
      </c>
      <c r="O99" s="129"/>
    </row>
    <row r="100" spans="1:15" ht="27" hidden="1">
      <c r="A100" s="111" t="s">
        <v>195</v>
      </c>
      <c r="B100" s="121" t="s">
        <v>205</v>
      </c>
      <c r="C100" s="122"/>
      <c r="D100" s="122"/>
      <c r="E100" s="123" t="e">
        <f t="shared" si="10"/>
        <v>#DIV/0!</v>
      </c>
      <c r="F100" s="122"/>
      <c r="G100" s="124"/>
      <c r="H100" s="125" t="e">
        <f>G100/F100*100</f>
        <v>#DIV/0!</v>
      </c>
      <c r="I100" s="126">
        <f t="shared" si="17"/>
        <v>0</v>
      </c>
      <c r="J100" s="127"/>
      <c r="K100" s="128">
        <f t="shared" si="14"/>
        <v>0</v>
      </c>
      <c r="L100" s="126">
        <f t="shared" si="18"/>
        <v>0</v>
      </c>
      <c r="M100" s="127"/>
      <c r="N100" s="128">
        <f t="shared" si="19"/>
        <v>0</v>
      </c>
      <c r="O100" s="129" t="e">
        <f t="shared" si="6"/>
        <v>#DIV/0!</v>
      </c>
    </row>
    <row r="101" spans="1:15" ht="179.25" hidden="1">
      <c r="A101" s="111" t="s">
        <v>195</v>
      </c>
      <c r="B101" s="121" t="s">
        <v>206</v>
      </c>
      <c r="C101" s="122"/>
      <c r="D101" s="122"/>
      <c r="E101" s="123"/>
      <c r="F101" s="122">
        <v>0</v>
      </c>
      <c r="G101" s="124">
        <v>0</v>
      </c>
      <c r="H101" s="125" t="e">
        <f>G101/F101*100</f>
        <v>#DIV/0!</v>
      </c>
      <c r="I101" s="126">
        <f>C101+F101</f>
        <v>0</v>
      </c>
      <c r="J101" s="127"/>
      <c r="K101" s="128">
        <f t="shared" si="14"/>
        <v>0</v>
      </c>
      <c r="L101" s="126">
        <f>D101+G101</f>
        <v>0</v>
      </c>
      <c r="M101" s="127"/>
      <c r="N101" s="128">
        <f t="shared" si="19"/>
        <v>0</v>
      </c>
      <c r="O101" s="129" t="e">
        <f>N101/K101*100</f>
        <v>#DIV/0!</v>
      </c>
    </row>
    <row r="102" spans="1:15" ht="54.75" hidden="1">
      <c r="A102" s="111" t="s">
        <v>195</v>
      </c>
      <c r="B102" s="142" t="s">
        <v>207</v>
      </c>
      <c r="C102" s="122"/>
      <c r="D102" s="122"/>
      <c r="E102" s="123"/>
      <c r="F102" s="122"/>
      <c r="G102" s="124"/>
      <c r="H102" s="125" t="e">
        <f>G102/F102*100</f>
        <v>#DIV/0!</v>
      </c>
      <c r="I102" s="126">
        <f t="shared" si="17"/>
        <v>0</v>
      </c>
      <c r="J102" s="127"/>
      <c r="K102" s="128">
        <f t="shared" si="14"/>
        <v>0</v>
      </c>
      <c r="L102" s="126">
        <f t="shared" si="18"/>
        <v>0</v>
      </c>
      <c r="M102" s="127"/>
      <c r="N102" s="128">
        <f t="shared" si="19"/>
        <v>0</v>
      </c>
      <c r="O102" s="129" t="e">
        <f t="shared" si="6"/>
        <v>#DIV/0!</v>
      </c>
    </row>
    <row r="103" spans="1:15" ht="138" hidden="1">
      <c r="A103" s="111" t="s">
        <v>195</v>
      </c>
      <c r="B103" s="121" t="s">
        <v>208</v>
      </c>
      <c r="C103" s="122"/>
      <c r="D103" s="122"/>
      <c r="E103" s="123" t="e">
        <f t="shared" si="10"/>
        <v>#DIV/0!</v>
      </c>
      <c r="F103" s="122"/>
      <c r="G103" s="124"/>
      <c r="H103" s="125" t="e">
        <f>G103/F103*100</f>
        <v>#DIV/0!</v>
      </c>
      <c r="I103" s="126">
        <f t="shared" si="17"/>
        <v>0</v>
      </c>
      <c r="J103" s="127"/>
      <c r="K103" s="128">
        <f t="shared" si="14"/>
        <v>0</v>
      </c>
      <c r="L103" s="126">
        <f t="shared" si="18"/>
        <v>0</v>
      </c>
      <c r="M103" s="127"/>
      <c r="N103" s="128">
        <f t="shared" si="19"/>
        <v>0</v>
      </c>
      <c r="O103" s="129" t="e">
        <f t="shared" si="6"/>
        <v>#DIV/0!</v>
      </c>
    </row>
    <row r="104" spans="1:15" ht="27" hidden="1">
      <c r="A104" s="111" t="s">
        <v>195</v>
      </c>
      <c r="B104" s="121" t="s">
        <v>209</v>
      </c>
      <c r="C104" s="122"/>
      <c r="D104" s="122"/>
      <c r="E104" s="123"/>
      <c r="F104" s="122"/>
      <c r="G104" s="124"/>
      <c r="H104" s="125"/>
      <c r="I104" s="126">
        <f t="shared" si="17"/>
        <v>0</v>
      </c>
      <c r="J104" s="127"/>
      <c r="K104" s="128">
        <f t="shared" si="14"/>
        <v>0</v>
      </c>
      <c r="L104" s="126">
        <f t="shared" si="18"/>
        <v>0</v>
      </c>
      <c r="M104" s="127"/>
      <c r="N104" s="128">
        <f t="shared" si="19"/>
        <v>0</v>
      </c>
      <c r="O104" s="129" t="e">
        <f t="shared" si="6"/>
        <v>#DIV/0!</v>
      </c>
    </row>
    <row r="105" spans="1:15" ht="248.25" hidden="1">
      <c r="A105" s="111" t="s">
        <v>195</v>
      </c>
      <c r="B105" s="121" t="s">
        <v>210</v>
      </c>
      <c r="C105" s="122"/>
      <c r="D105" s="122"/>
      <c r="E105" s="123"/>
      <c r="F105" s="122"/>
      <c r="G105" s="124"/>
      <c r="H105" s="125"/>
      <c r="I105" s="126">
        <f t="shared" si="17"/>
        <v>0</v>
      </c>
      <c r="J105" s="127"/>
      <c r="K105" s="128">
        <f t="shared" si="14"/>
        <v>0</v>
      </c>
      <c r="L105" s="126">
        <f t="shared" si="18"/>
        <v>0</v>
      </c>
      <c r="M105" s="127"/>
      <c r="N105" s="128">
        <f t="shared" si="19"/>
        <v>0</v>
      </c>
      <c r="O105" s="129" t="e">
        <f t="shared" si="6"/>
        <v>#DIV/0!</v>
      </c>
    </row>
    <row r="106" spans="1:15" ht="13.5">
      <c r="A106" s="111" t="s">
        <v>195</v>
      </c>
      <c r="B106" s="151" t="s">
        <v>211</v>
      </c>
      <c r="C106" s="122"/>
      <c r="D106" s="122"/>
      <c r="E106" s="123"/>
      <c r="F106" s="122">
        <v>7159.5</v>
      </c>
      <c r="G106" s="124"/>
      <c r="H106" s="125"/>
      <c r="I106" s="126">
        <f t="shared" si="17"/>
        <v>7159.5</v>
      </c>
      <c r="J106" s="127"/>
      <c r="K106" s="128">
        <f t="shared" si="14"/>
        <v>7159.5</v>
      </c>
      <c r="L106" s="126">
        <f t="shared" si="18"/>
        <v>0</v>
      </c>
      <c r="M106" s="127"/>
      <c r="N106" s="128">
        <f t="shared" si="19"/>
        <v>0</v>
      </c>
      <c r="O106" s="129">
        <f t="shared" si="6"/>
        <v>0</v>
      </c>
    </row>
    <row r="107" spans="1:15" ht="31.5" customHeight="1">
      <c r="A107" s="120" t="s">
        <v>195</v>
      </c>
      <c r="B107" s="121" t="s">
        <v>212</v>
      </c>
      <c r="C107" s="122"/>
      <c r="D107" s="122"/>
      <c r="E107" s="123"/>
      <c r="F107" s="122">
        <v>55923.3</v>
      </c>
      <c r="G107" s="124">
        <v>9623.5</v>
      </c>
      <c r="H107" s="125">
        <f>G107/F107*100</f>
        <v>17.20839077808355</v>
      </c>
      <c r="I107" s="126">
        <f t="shared" si="17"/>
        <v>55923.3</v>
      </c>
      <c r="J107" s="127"/>
      <c r="K107" s="128">
        <f t="shared" si="14"/>
        <v>55923.3</v>
      </c>
      <c r="L107" s="126">
        <f t="shared" si="18"/>
        <v>9623.5</v>
      </c>
      <c r="M107" s="127"/>
      <c r="N107" s="128">
        <f t="shared" si="19"/>
        <v>9623.5</v>
      </c>
      <c r="O107" s="129">
        <f t="shared" si="6"/>
        <v>17.20839077808355</v>
      </c>
    </row>
    <row r="108" spans="1:15" ht="22.5" customHeight="1">
      <c r="A108" s="111" t="s">
        <v>213</v>
      </c>
      <c r="B108" s="121" t="s">
        <v>214</v>
      </c>
      <c r="C108" s="122">
        <v>31</v>
      </c>
      <c r="D108" s="122"/>
      <c r="E108" s="123">
        <f>D108/C108*100</f>
        <v>0</v>
      </c>
      <c r="F108" s="122">
        <v>0</v>
      </c>
      <c r="G108" s="124"/>
      <c r="H108" s="125">
        <v>0</v>
      </c>
      <c r="I108" s="126">
        <f t="shared" si="17"/>
        <v>31</v>
      </c>
      <c r="J108" s="127"/>
      <c r="K108" s="128">
        <f t="shared" si="14"/>
        <v>31</v>
      </c>
      <c r="L108" s="126">
        <f t="shared" si="18"/>
        <v>0</v>
      </c>
      <c r="M108" s="127"/>
      <c r="N108" s="128">
        <f t="shared" si="19"/>
        <v>0</v>
      </c>
      <c r="O108" s="152">
        <f t="shared" si="6"/>
        <v>0</v>
      </c>
    </row>
    <row r="109" spans="1:15" ht="17.25" customHeight="1">
      <c r="A109" s="153" t="s">
        <v>215</v>
      </c>
      <c r="B109" s="154" t="s">
        <v>216</v>
      </c>
      <c r="C109" s="140">
        <f>C110</f>
        <v>112055.7</v>
      </c>
      <c r="D109" s="140">
        <f aca="true" t="shared" si="20" ref="D109:N109">D110</f>
        <v>39.4</v>
      </c>
      <c r="E109" s="131">
        <f t="shared" si="10"/>
        <v>0.03516108506751553</v>
      </c>
      <c r="F109" s="140">
        <f t="shared" si="20"/>
        <v>1217.3</v>
      </c>
      <c r="G109" s="140">
        <f t="shared" si="20"/>
        <v>0</v>
      </c>
      <c r="H109" s="118">
        <f t="shared" si="20"/>
        <v>0</v>
      </c>
      <c r="I109" s="140">
        <f t="shared" si="20"/>
        <v>113273</v>
      </c>
      <c r="J109" s="140">
        <f t="shared" si="20"/>
        <v>0</v>
      </c>
      <c r="K109" s="140">
        <f>K110</f>
        <v>113273</v>
      </c>
      <c r="L109" s="140">
        <f t="shared" si="20"/>
        <v>39.4</v>
      </c>
      <c r="M109" s="140">
        <f t="shared" si="20"/>
        <v>0</v>
      </c>
      <c r="N109" s="140">
        <f t="shared" si="20"/>
        <v>39.4</v>
      </c>
      <c r="O109" s="155">
        <f t="shared" si="6"/>
        <v>0.034783222833331864</v>
      </c>
    </row>
    <row r="110" spans="1:15" ht="20.25" customHeight="1">
      <c r="A110" s="111" t="s">
        <v>217</v>
      </c>
      <c r="B110" s="156" t="s">
        <v>218</v>
      </c>
      <c r="C110" s="124">
        <v>112055.7</v>
      </c>
      <c r="D110" s="124">
        <v>39.4</v>
      </c>
      <c r="E110" s="123">
        <f t="shared" si="10"/>
        <v>0.03516108506751553</v>
      </c>
      <c r="F110" s="124">
        <v>1217.3</v>
      </c>
      <c r="G110" s="124"/>
      <c r="H110" s="125">
        <f>G110/F110*100</f>
        <v>0</v>
      </c>
      <c r="I110" s="126">
        <f aca="true" t="shared" si="21" ref="I110:I154">C110+F110</f>
        <v>113273</v>
      </c>
      <c r="J110" s="127"/>
      <c r="K110" s="128">
        <f>I110-J110</f>
        <v>113273</v>
      </c>
      <c r="L110" s="126">
        <f t="shared" si="18"/>
        <v>39.4</v>
      </c>
      <c r="M110" s="127"/>
      <c r="N110" s="128">
        <f t="shared" si="19"/>
        <v>39.4</v>
      </c>
      <c r="O110" s="129">
        <f t="shared" si="6"/>
        <v>0.034783222833331864</v>
      </c>
    </row>
    <row r="111" spans="1:15" ht="13.5" customHeight="1">
      <c r="A111" s="115" t="s">
        <v>219</v>
      </c>
      <c r="B111" s="116" t="s">
        <v>220</v>
      </c>
      <c r="C111" s="117">
        <f>SUM(C112:C121)</f>
        <v>3193246.6</v>
      </c>
      <c r="D111" s="117">
        <f>SUM(D112:D121)</f>
        <v>523981.69999999995</v>
      </c>
      <c r="E111" s="117">
        <f>D111/C111*100</f>
        <v>16.409058417223395</v>
      </c>
      <c r="F111" s="140">
        <f>F112+F114+F115+F120+F121+F119</f>
        <v>73.3</v>
      </c>
      <c r="G111" s="140">
        <f>SUM(G112:G121)</f>
        <v>64.6</v>
      </c>
      <c r="H111" s="118">
        <v>0</v>
      </c>
      <c r="I111" s="117">
        <f aca="true" t="shared" si="22" ref="I111:N111">SUM(I112:I121)</f>
        <v>3193319.9</v>
      </c>
      <c r="J111" s="117">
        <f t="shared" si="22"/>
        <v>0</v>
      </c>
      <c r="K111" s="117">
        <f>SUM(K112:K121)</f>
        <v>3193319.9</v>
      </c>
      <c r="L111" s="117">
        <f t="shared" si="22"/>
        <v>524046.29999999993</v>
      </c>
      <c r="M111" s="117">
        <f t="shared" si="22"/>
        <v>0</v>
      </c>
      <c r="N111" s="117">
        <f t="shared" si="22"/>
        <v>524046.29999999993</v>
      </c>
      <c r="O111" s="119">
        <f t="shared" si="6"/>
        <v>16.41070473396668</v>
      </c>
    </row>
    <row r="112" spans="1:15" ht="19.5" customHeight="1">
      <c r="A112" s="120" t="s">
        <v>221</v>
      </c>
      <c r="B112" s="121" t="s">
        <v>222</v>
      </c>
      <c r="C112" s="122">
        <v>498696</v>
      </c>
      <c r="D112" s="122">
        <v>87764.9</v>
      </c>
      <c r="E112" s="123">
        <f t="shared" si="10"/>
        <v>17.59887787349407</v>
      </c>
      <c r="F112" s="124">
        <v>0</v>
      </c>
      <c r="G112" s="124">
        <v>0</v>
      </c>
      <c r="H112" s="125">
        <v>0</v>
      </c>
      <c r="I112" s="126">
        <f t="shared" si="21"/>
        <v>498696</v>
      </c>
      <c r="J112" s="127"/>
      <c r="K112" s="128">
        <f aca="true" t="shared" si="23" ref="K112:K150">I112-J112</f>
        <v>498696</v>
      </c>
      <c r="L112" s="126">
        <f t="shared" si="18"/>
        <v>87764.9</v>
      </c>
      <c r="M112" s="127"/>
      <c r="N112" s="128">
        <f t="shared" si="19"/>
        <v>87764.9</v>
      </c>
      <c r="O112" s="129">
        <f t="shared" si="6"/>
        <v>17.59887787349407</v>
      </c>
    </row>
    <row r="113" spans="1:15" ht="179.25" hidden="1">
      <c r="A113" s="133" t="s">
        <v>221</v>
      </c>
      <c r="B113" s="121" t="s">
        <v>223</v>
      </c>
      <c r="C113" s="122"/>
      <c r="D113" s="122"/>
      <c r="E113" s="123" t="e">
        <f t="shared" si="10"/>
        <v>#DIV/0!</v>
      </c>
      <c r="F113" s="124">
        <v>0</v>
      </c>
      <c r="G113" s="124">
        <v>0</v>
      </c>
      <c r="H113" s="125">
        <v>0</v>
      </c>
      <c r="I113" s="126">
        <f t="shared" si="21"/>
        <v>0</v>
      </c>
      <c r="J113" s="127"/>
      <c r="K113" s="128">
        <f t="shared" si="23"/>
        <v>0</v>
      </c>
      <c r="L113" s="126">
        <f t="shared" si="18"/>
        <v>0</v>
      </c>
      <c r="M113" s="127"/>
      <c r="N113" s="128">
        <f t="shared" si="19"/>
        <v>0</v>
      </c>
      <c r="O113" s="129" t="e">
        <f t="shared" si="6"/>
        <v>#DIV/0!</v>
      </c>
    </row>
    <row r="114" spans="1:15" ht="13.5">
      <c r="A114" s="120" t="s">
        <v>224</v>
      </c>
      <c r="B114" s="142" t="s">
        <v>225</v>
      </c>
      <c r="C114" s="122">
        <f>2426976.4-C115-C116-C117</f>
        <v>2291894.6</v>
      </c>
      <c r="D114" s="122">
        <f>383126.8-D115-D116-D117</f>
        <v>347822.7</v>
      </c>
      <c r="E114" s="122">
        <f t="shared" si="10"/>
        <v>15.176208364904738</v>
      </c>
      <c r="F114" s="124">
        <v>0</v>
      </c>
      <c r="G114" s="124">
        <v>0</v>
      </c>
      <c r="H114" s="124">
        <v>0</v>
      </c>
      <c r="I114" s="126">
        <f t="shared" si="21"/>
        <v>2291894.6</v>
      </c>
      <c r="J114" s="127"/>
      <c r="K114" s="128">
        <f t="shared" si="23"/>
        <v>2291894.6</v>
      </c>
      <c r="L114" s="126">
        <f t="shared" si="18"/>
        <v>347822.7</v>
      </c>
      <c r="M114" s="127"/>
      <c r="N114" s="128">
        <f t="shared" si="19"/>
        <v>347822.7</v>
      </c>
      <c r="O114" s="157">
        <f t="shared" si="6"/>
        <v>15.176208364904738</v>
      </c>
    </row>
    <row r="115" spans="1:15" ht="80.25" customHeight="1">
      <c r="A115" s="120" t="s">
        <v>224</v>
      </c>
      <c r="B115" s="121" t="s">
        <v>226</v>
      </c>
      <c r="C115" s="122">
        <v>111624.8</v>
      </c>
      <c r="D115" s="122">
        <v>29014.3</v>
      </c>
      <c r="E115" s="123">
        <f t="shared" si="10"/>
        <v>25.992700546831887</v>
      </c>
      <c r="F115" s="124">
        <v>0</v>
      </c>
      <c r="G115" s="124">
        <v>0</v>
      </c>
      <c r="H115" s="125">
        <v>0</v>
      </c>
      <c r="I115" s="126">
        <f t="shared" si="21"/>
        <v>111624.8</v>
      </c>
      <c r="J115" s="127"/>
      <c r="K115" s="128">
        <f t="shared" si="23"/>
        <v>111624.8</v>
      </c>
      <c r="L115" s="126">
        <f t="shared" si="18"/>
        <v>29014.3</v>
      </c>
      <c r="M115" s="127"/>
      <c r="N115" s="128">
        <f t="shared" si="19"/>
        <v>29014.3</v>
      </c>
      <c r="O115" s="129">
        <f t="shared" si="6"/>
        <v>25.992700546831887</v>
      </c>
    </row>
    <row r="116" spans="1:15" ht="63" customHeight="1">
      <c r="A116" s="120" t="s">
        <v>224</v>
      </c>
      <c r="B116" s="121" t="s">
        <v>227</v>
      </c>
      <c r="C116" s="122">
        <v>23457</v>
      </c>
      <c r="D116" s="122">
        <v>6289.8</v>
      </c>
      <c r="E116" s="123">
        <f t="shared" si="10"/>
        <v>26.814170610052436</v>
      </c>
      <c r="F116" s="124"/>
      <c r="G116" s="124"/>
      <c r="H116" s="125" t="e">
        <f>G116/F116*100</f>
        <v>#DIV/0!</v>
      </c>
      <c r="I116" s="126">
        <f t="shared" si="21"/>
        <v>23457</v>
      </c>
      <c r="J116" s="127"/>
      <c r="K116" s="128">
        <f t="shared" si="23"/>
        <v>23457</v>
      </c>
      <c r="L116" s="126">
        <f t="shared" si="18"/>
        <v>6289.8</v>
      </c>
      <c r="M116" s="127"/>
      <c r="N116" s="128">
        <f t="shared" si="19"/>
        <v>6289.8</v>
      </c>
      <c r="O116" s="129">
        <f t="shared" si="6"/>
        <v>26.814170610052436</v>
      </c>
    </row>
    <row r="117" spans="1:15" ht="289.5" hidden="1">
      <c r="A117" s="120" t="s">
        <v>224</v>
      </c>
      <c r="B117" s="121" t="s">
        <v>228</v>
      </c>
      <c r="C117" s="122">
        <v>0</v>
      </c>
      <c r="D117" s="122">
        <v>0</v>
      </c>
      <c r="E117" s="123" t="e">
        <f t="shared" si="10"/>
        <v>#DIV/0!</v>
      </c>
      <c r="F117" s="124"/>
      <c r="G117" s="124"/>
      <c r="H117" s="125"/>
      <c r="I117" s="126">
        <f t="shared" si="21"/>
        <v>0</v>
      </c>
      <c r="J117" s="127"/>
      <c r="K117" s="128">
        <f t="shared" si="23"/>
        <v>0</v>
      </c>
      <c r="L117" s="126">
        <f t="shared" si="18"/>
        <v>0</v>
      </c>
      <c r="M117" s="127"/>
      <c r="N117" s="128">
        <f t="shared" si="19"/>
        <v>0</v>
      </c>
      <c r="O117" s="129" t="e">
        <f t="shared" si="6"/>
        <v>#DIV/0!</v>
      </c>
    </row>
    <row r="118" spans="1:15" ht="13.5">
      <c r="A118" s="120" t="s">
        <v>229</v>
      </c>
      <c r="B118" s="121" t="s">
        <v>230</v>
      </c>
      <c r="C118" s="122">
        <v>191304.2</v>
      </c>
      <c r="D118" s="122">
        <v>33667.5</v>
      </c>
      <c r="E118" s="123">
        <f t="shared" si="10"/>
        <v>17.598934053721766</v>
      </c>
      <c r="F118" s="124">
        <v>0</v>
      </c>
      <c r="G118" s="124">
        <v>0</v>
      </c>
      <c r="H118" s="125">
        <v>0</v>
      </c>
      <c r="I118" s="126">
        <f t="shared" si="21"/>
        <v>191304.2</v>
      </c>
      <c r="J118" s="127"/>
      <c r="K118" s="128">
        <f t="shared" si="23"/>
        <v>191304.2</v>
      </c>
      <c r="L118" s="126">
        <f t="shared" si="18"/>
        <v>33667.5</v>
      </c>
      <c r="M118" s="127"/>
      <c r="N118" s="128">
        <f t="shared" si="19"/>
        <v>33667.5</v>
      </c>
      <c r="O118" s="129">
        <f>N118/K118*100</f>
        <v>17.598934053721766</v>
      </c>
    </row>
    <row r="119" spans="1:15" ht="26.25" customHeight="1">
      <c r="A119" s="120" t="s">
        <v>231</v>
      </c>
      <c r="B119" s="121" t="s">
        <v>232</v>
      </c>
      <c r="C119" s="122"/>
      <c r="D119" s="122"/>
      <c r="E119" s="123" t="e">
        <f t="shared" si="10"/>
        <v>#DIV/0!</v>
      </c>
      <c r="F119" s="124">
        <v>64.6</v>
      </c>
      <c r="G119" s="124">
        <v>64.6</v>
      </c>
      <c r="H119" s="125">
        <f>G119/F119*100</f>
        <v>100</v>
      </c>
      <c r="I119" s="126">
        <f t="shared" si="21"/>
        <v>64.6</v>
      </c>
      <c r="J119" s="127"/>
      <c r="K119" s="128">
        <f t="shared" si="23"/>
        <v>64.6</v>
      </c>
      <c r="L119" s="126">
        <f t="shared" si="18"/>
        <v>64.6</v>
      </c>
      <c r="M119" s="127"/>
      <c r="N119" s="128">
        <f t="shared" si="19"/>
        <v>64.6</v>
      </c>
      <c r="O119" s="129">
        <f t="shared" si="6"/>
        <v>100</v>
      </c>
    </row>
    <row r="120" spans="1:15" ht="18" customHeight="1">
      <c r="A120" s="120" t="s">
        <v>233</v>
      </c>
      <c r="B120" s="121" t="s">
        <v>234</v>
      </c>
      <c r="C120" s="122">
        <v>1078.6</v>
      </c>
      <c r="D120" s="122">
        <v>216.9</v>
      </c>
      <c r="E120" s="123">
        <f t="shared" si="10"/>
        <v>20.109401075468202</v>
      </c>
      <c r="F120" s="124">
        <v>8.7</v>
      </c>
      <c r="G120" s="124"/>
      <c r="H120" s="125">
        <f>G120/F120*100</f>
        <v>0</v>
      </c>
      <c r="I120" s="126">
        <f t="shared" si="21"/>
        <v>1087.3</v>
      </c>
      <c r="J120" s="127"/>
      <c r="K120" s="128">
        <f t="shared" si="23"/>
        <v>1087.3</v>
      </c>
      <c r="L120" s="126">
        <f t="shared" si="18"/>
        <v>216.9</v>
      </c>
      <c r="M120" s="127"/>
      <c r="N120" s="128">
        <f t="shared" si="19"/>
        <v>216.9</v>
      </c>
      <c r="O120" s="129">
        <f t="shared" si="6"/>
        <v>19.948496275177046</v>
      </c>
    </row>
    <row r="121" spans="1:15" ht="21" customHeight="1">
      <c r="A121" s="120" t="s">
        <v>235</v>
      </c>
      <c r="B121" s="121" t="s">
        <v>236</v>
      </c>
      <c r="C121" s="122">
        <v>75191.4</v>
      </c>
      <c r="D121" s="122">
        <v>19205.6</v>
      </c>
      <c r="E121" s="123">
        <f t="shared" si="10"/>
        <v>25.54228276106044</v>
      </c>
      <c r="F121" s="124">
        <v>0</v>
      </c>
      <c r="G121" s="124"/>
      <c r="H121" s="125">
        <v>0</v>
      </c>
      <c r="I121" s="126">
        <f t="shared" si="21"/>
        <v>75191.4</v>
      </c>
      <c r="J121" s="127"/>
      <c r="K121" s="128">
        <f t="shared" si="23"/>
        <v>75191.4</v>
      </c>
      <c r="L121" s="126">
        <f t="shared" si="18"/>
        <v>19205.6</v>
      </c>
      <c r="M121" s="127"/>
      <c r="N121" s="128">
        <f t="shared" si="19"/>
        <v>19205.6</v>
      </c>
      <c r="O121" s="129">
        <f t="shared" si="6"/>
        <v>25.54228276106044</v>
      </c>
    </row>
    <row r="122" spans="1:15" ht="19.5" customHeight="1">
      <c r="A122" s="115" t="s">
        <v>237</v>
      </c>
      <c r="B122" s="116" t="s">
        <v>238</v>
      </c>
      <c r="C122" s="117">
        <f>SUM(C123:C126)</f>
        <v>84800</v>
      </c>
      <c r="D122" s="117">
        <f>SUM(D123:D126)</f>
        <v>26197.199999999997</v>
      </c>
      <c r="E122" s="117">
        <f>D122/C122*100</f>
        <v>30.892924528301887</v>
      </c>
      <c r="F122" s="140">
        <f>SUM(F123:F126)</f>
        <v>145512.5</v>
      </c>
      <c r="G122" s="140">
        <f>SUM(G123:G126)</f>
        <v>31729.800000000003</v>
      </c>
      <c r="H122" s="118">
        <f>G122/F122*100</f>
        <v>21.805549351430294</v>
      </c>
      <c r="I122" s="140">
        <f aca="true" t="shared" si="24" ref="I122:N122">SUM(I123:I126)</f>
        <v>230312.50000000003</v>
      </c>
      <c r="J122" s="140">
        <f t="shared" si="24"/>
        <v>15607.9</v>
      </c>
      <c r="K122" s="140">
        <f>SUM(K123:K126)</f>
        <v>214704.60000000003</v>
      </c>
      <c r="L122" s="140">
        <f t="shared" si="24"/>
        <v>57927</v>
      </c>
      <c r="M122" s="140">
        <f t="shared" si="24"/>
        <v>4469.3</v>
      </c>
      <c r="N122" s="140">
        <f t="shared" si="24"/>
        <v>53457.700000000004</v>
      </c>
      <c r="O122" s="119">
        <f t="shared" si="6"/>
        <v>24.89825555670442</v>
      </c>
    </row>
    <row r="123" spans="1:15" ht="27">
      <c r="A123" s="120" t="s">
        <v>239</v>
      </c>
      <c r="B123" s="121" t="s">
        <v>240</v>
      </c>
      <c r="C123" s="122">
        <f>76218.2-C124</f>
        <v>75515</v>
      </c>
      <c r="D123" s="122">
        <f>21771.3-D124</f>
        <v>21646.8</v>
      </c>
      <c r="E123" s="123">
        <f t="shared" si="10"/>
        <v>28.665563133152354</v>
      </c>
      <c r="F123" s="158">
        <f>140918.5-F124</f>
        <v>140786.6</v>
      </c>
      <c r="G123" s="124">
        <f>30787.9-G124</f>
        <v>30772.600000000002</v>
      </c>
      <c r="H123" s="125">
        <f>G123/F123*100</f>
        <v>21.857619972355323</v>
      </c>
      <c r="I123" s="126">
        <f t="shared" si="21"/>
        <v>216301.6</v>
      </c>
      <c r="J123" s="127">
        <f>12699.5-J124</f>
        <v>12575</v>
      </c>
      <c r="K123" s="128">
        <f>I123-J123</f>
        <v>203726.6</v>
      </c>
      <c r="L123" s="126">
        <f t="shared" si="18"/>
        <v>52419.4</v>
      </c>
      <c r="M123" s="127">
        <f>3549.5-M124</f>
        <v>3425</v>
      </c>
      <c r="N123" s="128">
        <f t="shared" si="19"/>
        <v>48994.4</v>
      </c>
      <c r="O123" s="129">
        <f t="shared" si="6"/>
        <v>24.049093245555564</v>
      </c>
    </row>
    <row r="124" spans="1:15" ht="24.75" customHeight="1">
      <c r="A124" s="149" t="s">
        <v>239</v>
      </c>
      <c r="B124" s="150" t="s">
        <v>241</v>
      </c>
      <c r="C124" s="122">
        <v>703.2</v>
      </c>
      <c r="D124" s="122">
        <v>124.5</v>
      </c>
      <c r="E124" s="123">
        <f t="shared" si="10"/>
        <v>17.704778156996586</v>
      </c>
      <c r="F124" s="124">
        <v>131.9</v>
      </c>
      <c r="G124" s="124">
        <v>15.3</v>
      </c>
      <c r="H124" s="125">
        <f>G124/F124*100</f>
        <v>11.599696739954512</v>
      </c>
      <c r="I124" s="126">
        <f t="shared" si="21"/>
        <v>835.1</v>
      </c>
      <c r="J124" s="127">
        <v>124.5</v>
      </c>
      <c r="K124" s="128">
        <f>I124-J124</f>
        <v>710.6</v>
      </c>
      <c r="L124" s="126">
        <f t="shared" si="18"/>
        <v>139.8</v>
      </c>
      <c r="M124" s="127">
        <v>124.5</v>
      </c>
      <c r="N124" s="128">
        <f t="shared" si="19"/>
        <v>15.300000000000011</v>
      </c>
      <c r="O124" s="129">
        <f>N124/K124*100</f>
        <v>2.1531100478468916</v>
      </c>
    </row>
    <row r="125" spans="1:15" ht="27">
      <c r="A125" s="120" t="s">
        <v>242</v>
      </c>
      <c r="B125" s="121" t="s">
        <v>243</v>
      </c>
      <c r="C125" s="122">
        <v>207.7</v>
      </c>
      <c r="D125" s="122">
        <v>110</v>
      </c>
      <c r="E125" s="123">
        <f t="shared" si="10"/>
        <v>52.96100144439095</v>
      </c>
      <c r="F125" s="124"/>
      <c r="G125" s="124"/>
      <c r="H125" s="125" t="e">
        <f>G125/F125*100</f>
        <v>#DIV/0!</v>
      </c>
      <c r="I125" s="126">
        <f t="shared" si="21"/>
        <v>207.7</v>
      </c>
      <c r="J125" s="127"/>
      <c r="K125" s="128">
        <f>I125-J125</f>
        <v>207.7</v>
      </c>
      <c r="L125" s="126">
        <f t="shared" si="18"/>
        <v>110</v>
      </c>
      <c r="M125" s="127"/>
      <c r="N125" s="128">
        <f t="shared" si="19"/>
        <v>110</v>
      </c>
      <c r="O125" s="129">
        <f aca="true" t="shared" si="25" ref="O125:O155">N125/K125*100</f>
        <v>52.96100144439095</v>
      </c>
    </row>
    <row r="126" spans="1:15" ht="24" customHeight="1">
      <c r="A126" s="120" t="s">
        <v>244</v>
      </c>
      <c r="B126" s="121" t="s">
        <v>245</v>
      </c>
      <c r="C126" s="122">
        <v>8374.1</v>
      </c>
      <c r="D126" s="122">
        <v>4315.9</v>
      </c>
      <c r="E126" s="123">
        <f t="shared" si="10"/>
        <v>51.53867281260075</v>
      </c>
      <c r="F126" s="124">
        <v>4594</v>
      </c>
      <c r="G126" s="124">
        <v>941.9</v>
      </c>
      <c r="H126" s="125">
        <f>G126/F126*100</f>
        <v>20.502829777971264</v>
      </c>
      <c r="I126" s="126">
        <f t="shared" si="21"/>
        <v>12968.1</v>
      </c>
      <c r="J126" s="127">
        <v>2908.4</v>
      </c>
      <c r="K126" s="128">
        <f>I126-J126</f>
        <v>10059.7</v>
      </c>
      <c r="L126" s="126">
        <f t="shared" si="18"/>
        <v>5257.799999999999</v>
      </c>
      <c r="M126" s="127">
        <v>919.8</v>
      </c>
      <c r="N126" s="128">
        <f t="shared" si="19"/>
        <v>4337.999999999999</v>
      </c>
      <c r="O126" s="129">
        <f t="shared" si="25"/>
        <v>43.122558326789054</v>
      </c>
    </row>
    <row r="127" spans="1:15" ht="22.5" customHeight="1">
      <c r="A127" s="115" t="s">
        <v>246</v>
      </c>
      <c r="B127" s="116" t="s">
        <v>247</v>
      </c>
      <c r="C127" s="117">
        <f>SUM(C128:C130)</f>
        <v>2307.7</v>
      </c>
      <c r="D127" s="117">
        <f>SUM(D128:D130)</f>
        <v>0</v>
      </c>
      <c r="E127" s="117" t="e">
        <f>SUM(E130:E130)</f>
        <v>#DIV/0!</v>
      </c>
      <c r="F127" s="140">
        <f>F128+F129+F130</f>
        <v>465</v>
      </c>
      <c r="G127" s="140">
        <f>G128+G129+G130</f>
        <v>0</v>
      </c>
      <c r="H127" s="125">
        <f>G127/F127*100</f>
        <v>0</v>
      </c>
      <c r="I127" s="140">
        <f aca="true" t="shared" si="26" ref="I127:N127">I128+I129+I130</f>
        <v>2772.7</v>
      </c>
      <c r="J127" s="140">
        <f t="shared" si="26"/>
        <v>0</v>
      </c>
      <c r="K127" s="140">
        <f>K128+K129+K130</f>
        <v>2772.7</v>
      </c>
      <c r="L127" s="140">
        <f t="shared" si="26"/>
        <v>0</v>
      </c>
      <c r="M127" s="140">
        <f t="shared" si="26"/>
        <v>0</v>
      </c>
      <c r="N127" s="140">
        <f t="shared" si="26"/>
        <v>0</v>
      </c>
      <c r="O127" s="119">
        <f t="shared" si="25"/>
        <v>0</v>
      </c>
    </row>
    <row r="128" spans="1:15" ht="289.5" hidden="1">
      <c r="A128" s="133" t="s">
        <v>248</v>
      </c>
      <c r="B128" s="142" t="s">
        <v>249</v>
      </c>
      <c r="C128" s="122"/>
      <c r="D128" s="122"/>
      <c r="E128" s="123" t="e">
        <f t="shared" si="10"/>
        <v>#DIV/0!</v>
      </c>
      <c r="F128" s="124"/>
      <c r="G128" s="124"/>
      <c r="H128" s="125" t="e">
        <f>G128/F128*100</f>
        <v>#DIV/0!</v>
      </c>
      <c r="I128" s="126">
        <f t="shared" si="21"/>
        <v>0</v>
      </c>
      <c r="J128" s="127"/>
      <c r="K128" s="128">
        <f>I128-J128</f>
        <v>0</v>
      </c>
      <c r="L128" s="126">
        <f t="shared" si="18"/>
        <v>0</v>
      </c>
      <c r="M128" s="127"/>
      <c r="N128" s="128">
        <f t="shared" si="19"/>
        <v>0</v>
      </c>
      <c r="O128" s="129" t="e">
        <f t="shared" si="25"/>
        <v>#DIV/0!</v>
      </c>
    </row>
    <row r="129" spans="1:15" ht="41.25">
      <c r="A129" s="111" t="s">
        <v>250</v>
      </c>
      <c r="B129" s="150" t="s">
        <v>251</v>
      </c>
      <c r="C129" s="122">
        <v>2307.7</v>
      </c>
      <c r="D129" s="122"/>
      <c r="E129" s="123">
        <f t="shared" si="10"/>
        <v>0</v>
      </c>
      <c r="F129" s="128">
        <v>465</v>
      </c>
      <c r="G129" s="128"/>
      <c r="H129" s="125">
        <f>G129/F129*100</f>
        <v>0</v>
      </c>
      <c r="I129" s="126">
        <f t="shared" si="21"/>
        <v>2772.7</v>
      </c>
      <c r="J129" s="127"/>
      <c r="K129" s="128">
        <f t="shared" si="23"/>
        <v>2772.7</v>
      </c>
      <c r="L129" s="126">
        <f t="shared" si="18"/>
        <v>0</v>
      </c>
      <c r="M129" s="127"/>
      <c r="N129" s="128">
        <f>L129-M129</f>
        <v>0</v>
      </c>
      <c r="O129" s="129">
        <f t="shared" si="25"/>
        <v>0</v>
      </c>
    </row>
    <row r="130" spans="1:15" ht="165" hidden="1">
      <c r="A130" s="111" t="s">
        <v>248</v>
      </c>
      <c r="B130" s="150" t="s">
        <v>252</v>
      </c>
      <c r="C130" s="122"/>
      <c r="D130" s="124"/>
      <c r="E130" s="123" t="e">
        <f t="shared" si="10"/>
        <v>#DIV/0!</v>
      </c>
      <c r="F130" s="124"/>
      <c r="G130" s="124"/>
      <c r="H130" s="125" t="e">
        <f>G130/F130*100</f>
        <v>#DIV/0!</v>
      </c>
      <c r="I130" s="126">
        <f t="shared" si="21"/>
        <v>0</v>
      </c>
      <c r="J130" s="127"/>
      <c r="K130" s="128">
        <f t="shared" si="23"/>
        <v>0</v>
      </c>
      <c r="L130" s="126">
        <f t="shared" si="18"/>
        <v>0</v>
      </c>
      <c r="M130" s="127"/>
      <c r="N130" s="128">
        <f t="shared" si="19"/>
        <v>0</v>
      </c>
      <c r="O130" s="129" t="e">
        <f t="shared" si="25"/>
        <v>#DIV/0!</v>
      </c>
    </row>
    <row r="131" spans="1:15" ht="13.5">
      <c r="A131" s="115">
        <v>10</v>
      </c>
      <c r="B131" s="116" t="s">
        <v>253</v>
      </c>
      <c r="C131" s="117">
        <f>SUM(C132:C141)</f>
        <v>37854.100000000006</v>
      </c>
      <c r="D131" s="117">
        <f>SUM(D132:D141)</f>
        <v>5802.8</v>
      </c>
      <c r="E131" s="117">
        <f>D131/C131*100</f>
        <v>15.32938307871538</v>
      </c>
      <c r="F131" s="117">
        <f>SUM(F132:F141)</f>
        <v>2241.6</v>
      </c>
      <c r="G131" s="117">
        <f>SUM(G132:G141)</f>
        <v>632</v>
      </c>
      <c r="H131" s="118">
        <f>G131/F131*100</f>
        <v>28.194147037830124</v>
      </c>
      <c r="I131" s="117">
        <f>SUM(I132:I141)</f>
        <v>40095.700000000004</v>
      </c>
      <c r="J131" s="117">
        <f>SUM(J132:J141)</f>
        <v>0</v>
      </c>
      <c r="K131" s="117">
        <f>SUM(K132:K141)</f>
        <v>40095.700000000004</v>
      </c>
      <c r="L131" s="117">
        <f>SUM(L132:L141)</f>
        <v>6434.8</v>
      </c>
      <c r="M131" s="117">
        <f>SUM(M132:M141)</f>
        <v>0</v>
      </c>
      <c r="N131" s="117">
        <f>SUM(N132:N141)</f>
        <v>6434.8</v>
      </c>
      <c r="O131" s="119">
        <f t="shared" si="25"/>
        <v>16.0486037156104</v>
      </c>
    </row>
    <row r="132" spans="1:15" ht="13.5">
      <c r="A132" s="111">
        <v>1001</v>
      </c>
      <c r="B132" s="121" t="s">
        <v>254</v>
      </c>
      <c r="C132" s="122">
        <v>5115.5</v>
      </c>
      <c r="D132" s="122">
        <v>1219.7</v>
      </c>
      <c r="E132" s="123">
        <f t="shared" si="10"/>
        <v>23.84322158146809</v>
      </c>
      <c r="F132" s="124">
        <v>2241.6</v>
      </c>
      <c r="G132" s="124">
        <v>632</v>
      </c>
      <c r="H132" s="125">
        <f>G132/F132*100</f>
        <v>28.194147037830124</v>
      </c>
      <c r="I132" s="126">
        <f t="shared" si="21"/>
        <v>7357.1</v>
      </c>
      <c r="J132" s="127"/>
      <c r="K132" s="128">
        <f t="shared" si="23"/>
        <v>7357.1</v>
      </c>
      <c r="L132" s="126">
        <f t="shared" si="18"/>
        <v>1851.7</v>
      </c>
      <c r="M132" s="127"/>
      <c r="N132" s="128">
        <f t="shared" si="19"/>
        <v>1851.7</v>
      </c>
      <c r="O132" s="129">
        <f t="shared" si="25"/>
        <v>25.168884478938715</v>
      </c>
    </row>
    <row r="133" spans="1:15" ht="409.5" hidden="1">
      <c r="A133" s="111">
        <v>1003</v>
      </c>
      <c r="B133" s="150" t="s">
        <v>255</v>
      </c>
      <c r="C133" s="122"/>
      <c r="D133" s="122"/>
      <c r="E133" s="123" t="e">
        <f t="shared" si="10"/>
        <v>#DIV/0!</v>
      </c>
      <c r="F133" s="124">
        <v>0</v>
      </c>
      <c r="G133" s="124">
        <v>0</v>
      </c>
      <c r="H133" s="125" t="e">
        <f aca="true" t="shared" si="27" ref="H133:H140">G133/F133*100</f>
        <v>#DIV/0!</v>
      </c>
      <c r="I133" s="126">
        <f t="shared" si="21"/>
        <v>0</v>
      </c>
      <c r="J133" s="127"/>
      <c r="K133" s="128">
        <f t="shared" si="23"/>
        <v>0</v>
      </c>
      <c r="L133" s="126">
        <f t="shared" si="18"/>
        <v>0</v>
      </c>
      <c r="M133" s="127"/>
      <c r="N133" s="128">
        <f t="shared" si="19"/>
        <v>0</v>
      </c>
      <c r="O133" s="129" t="e">
        <f t="shared" si="25"/>
        <v>#DIV/0!</v>
      </c>
    </row>
    <row r="134" spans="1:15" ht="41.25" hidden="1">
      <c r="A134" s="111" t="s">
        <v>256</v>
      </c>
      <c r="B134" s="150" t="s">
        <v>257</v>
      </c>
      <c r="C134" s="122"/>
      <c r="D134" s="122"/>
      <c r="E134" s="123" t="e">
        <f t="shared" si="10"/>
        <v>#DIV/0!</v>
      </c>
      <c r="F134" s="124"/>
      <c r="G134" s="124"/>
      <c r="H134" s="125" t="e">
        <f t="shared" si="27"/>
        <v>#DIV/0!</v>
      </c>
      <c r="I134" s="126">
        <f t="shared" si="21"/>
        <v>0</v>
      </c>
      <c r="J134" s="127"/>
      <c r="K134" s="128">
        <f t="shared" si="23"/>
        <v>0</v>
      </c>
      <c r="L134" s="126">
        <f t="shared" si="18"/>
        <v>0</v>
      </c>
      <c r="M134" s="127"/>
      <c r="N134" s="128">
        <f t="shared" si="19"/>
        <v>0</v>
      </c>
      <c r="O134" s="129" t="e">
        <f t="shared" si="25"/>
        <v>#DIV/0!</v>
      </c>
    </row>
    <row r="135" spans="1:15" ht="41.25">
      <c r="A135" s="111" t="s">
        <v>256</v>
      </c>
      <c r="B135" s="121" t="s">
        <v>258</v>
      </c>
      <c r="C135" s="122">
        <v>13534.3</v>
      </c>
      <c r="D135" s="122"/>
      <c r="E135" s="123">
        <f t="shared" si="10"/>
        <v>0</v>
      </c>
      <c r="F135" s="124"/>
      <c r="G135" s="124"/>
      <c r="H135" s="125" t="e">
        <f t="shared" si="27"/>
        <v>#DIV/0!</v>
      </c>
      <c r="I135" s="126">
        <f t="shared" si="21"/>
        <v>13534.3</v>
      </c>
      <c r="J135" s="127"/>
      <c r="K135" s="128">
        <f t="shared" si="23"/>
        <v>13534.3</v>
      </c>
      <c r="L135" s="126">
        <f t="shared" si="18"/>
        <v>0</v>
      </c>
      <c r="M135" s="127"/>
      <c r="N135" s="128">
        <f t="shared" si="19"/>
        <v>0</v>
      </c>
      <c r="O135" s="129">
        <f>N129/K129*100</f>
        <v>0</v>
      </c>
    </row>
    <row r="136" spans="1:15" ht="61.5" customHeight="1">
      <c r="A136" s="137">
        <v>1004</v>
      </c>
      <c r="B136" s="121" t="s">
        <v>259</v>
      </c>
      <c r="C136" s="122">
        <v>16091</v>
      </c>
      <c r="D136" s="122">
        <v>4583.1</v>
      </c>
      <c r="E136" s="123">
        <f t="shared" si="10"/>
        <v>28.482381455472005</v>
      </c>
      <c r="F136" s="124">
        <v>0</v>
      </c>
      <c r="G136" s="124">
        <v>0</v>
      </c>
      <c r="H136" s="125" t="e">
        <f t="shared" si="27"/>
        <v>#DIV/0!</v>
      </c>
      <c r="I136" s="126">
        <f t="shared" si="21"/>
        <v>16091</v>
      </c>
      <c r="J136" s="127"/>
      <c r="K136" s="128">
        <f t="shared" si="23"/>
        <v>16091</v>
      </c>
      <c r="L136" s="126">
        <f t="shared" si="18"/>
        <v>4583.1</v>
      </c>
      <c r="M136" s="127"/>
      <c r="N136" s="128">
        <f t="shared" si="19"/>
        <v>4583.1</v>
      </c>
      <c r="O136" s="129">
        <f t="shared" si="25"/>
        <v>28.482381455472005</v>
      </c>
    </row>
    <row r="137" spans="1:15" ht="409.5" hidden="1">
      <c r="A137" s="111">
        <v>1004</v>
      </c>
      <c r="B137" s="121" t="s">
        <v>260</v>
      </c>
      <c r="C137" s="122">
        <v>0</v>
      </c>
      <c r="D137" s="122">
        <v>0</v>
      </c>
      <c r="E137" s="123" t="e">
        <f aca="true" t="shared" si="28" ref="E137:E154">D137/C137*100</f>
        <v>#DIV/0!</v>
      </c>
      <c r="F137" s="124">
        <v>0</v>
      </c>
      <c r="G137" s="124">
        <v>0</v>
      </c>
      <c r="H137" s="125" t="e">
        <f t="shared" si="27"/>
        <v>#DIV/0!</v>
      </c>
      <c r="I137" s="126">
        <f t="shared" si="21"/>
        <v>0</v>
      </c>
      <c r="J137" s="127"/>
      <c r="K137" s="128">
        <f t="shared" si="23"/>
        <v>0</v>
      </c>
      <c r="L137" s="126">
        <f t="shared" si="18"/>
        <v>0</v>
      </c>
      <c r="M137" s="127"/>
      <c r="N137" s="128">
        <f t="shared" si="19"/>
        <v>0</v>
      </c>
      <c r="O137" s="129" t="e">
        <f t="shared" si="25"/>
        <v>#DIV/0!</v>
      </c>
    </row>
    <row r="138" spans="1:15" ht="96" hidden="1">
      <c r="A138" s="111" t="s">
        <v>261</v>
      </c>
      <c r="B138" s="121" t="s">
        <v>262</v>
      </c>
      <c r="C138" s="122">
        <v>0</v>
      </c>
      <c r="D138" s="122">
        <v>0</v>
      </c>
      <c r="E138" s="123" t="e">
        <f>D138/C138*100</f>
        <v>#DIV/0!</v>
      </c>
      <c r="F138" s="124">
        <v>0</v>
      </c>
      <c r="G138" s="124">
        <v>0</v>
      </c>
      <c r="H138" s="125" t="e">
        <f t="shared" si="27"/>
        <v>#DIV/0!</v>
      </c>
      <c r="I138" s="126">
        <f t="shared" si="21"/>
        <v>0</v>
      </c>
      <c r="J138" s="127"/>
      <c r="K138" s="128">
        <f t="shared" si="23"/>
        <v>0</v>
      </c>
      <c r="L138" s="126">
        <f t="shared" si="18"/>
        <v>0</v>
      </c>
      <c r="M138" s="127"/>
      <c r="N138" s="128">
        <f t="shared" si="19"/>
        <v>0</v>
      </c>
      <c r="O138" s="129" t="e">
        <f>N138/K138*100</f>
        <v>#DIV/0!</v>
      </c>
    </row>
    <row r="139" spans="1:15" ht="13.5">
      <c r="A139" s="111" t="s">
        <v>261</v>
      </c>
      <c r="B139" s="121" t="s">
        <v>263</v>
      </c>
      <c r="C139" s="122">
        <v>3113.3</v>
      </c>
      <c r="D139" s="122">
        <v>0</v>
      </c>
      <c r="E139" s="123">
        <f>D139/C139*100</f>
        <v>0</v>
      </c>
      <c r="F139" s="124"/>
      <c r="G139" s="124"/>
      <c r="H139" s="125" t="e">
        <f t="shared" si="27"/>
        <v>#DIV/0!</v>
      </c>
      <c r="I139" s="126">
        <f t="shared" si="21"/>
        <v>3113.3</v>
      </c>
      <c r="J139" s="127"/>
      <c r="K139" s="128">
        <f t="shared" si="23"/>
        <v>3113.3</v>
      </c>
      <c r="L139" s="126">
        <f t="shared" si="18"/>
        <v>0</v>
      </c>
      <c r="M139" s="127"/>
      <c r="N139" s="128">
        <f t="shared" si="19"/>
        <v>0</v>
      </c>
      <c r="O139" s="129">
        <f>N139/K139*100</f>
        <v>0</v>
      </c>
    </row>
    <row r="140" spans="1:15" ht="317.25" hidden="1">
      <c r="A140" s="111" t="s">
        <v>264</v>
      </c>
      <c r="B140" s="121" t="s">
        <v>265</v>
      </c>
      <c r="C140" s="122"/>
      <c r="D140" s="122"/>
      <c r="E140" s="123"/>
      <c r="F140" s="124"/>
      <c r="G140" s="124"/>
      <c r="H140" s="125" t="e">
        <f t="shared" si="27"/>
        <v>#DIV/0!</v>
      </c>
      <c r="I140" s="126">
        <f t="shared" si="21"/>
        <v>0</v>
      </c>
      <c r="J140" s="127"/>
      <c r="K140" s="128">
        <f t="shared" si="23"/>
        <v>0</v>
      </c>
      <c r="L140" s="126">
        <f t="shared" si="18"/>
        <v>0</v>
      </c>
      <c r="M140" s="127"/>
      <c r="N140" s="128">
        <f t="shared" si="19"/>
        <v>0</v>
      </c>
      <c r="O140" s="129" t="e">
        <f>N140/K140*100</f>
        <v>#DIV/0!</v>
      </c>
    </row>
    <row r="141" spans="1:15" ht="13.5" hidden="1">
      <c r="A141" s="111">
        <v>1006</v>
      </c>
      <c r="B141" s="121" t="s">
        <v>266</v>
      </c>
      <c r="C141" s="122"/>
      <c r="D141" s="122"/>
      <c r="E141" s="123" t="e">
        <f t="shared" si="28"/>
        <v>#DIV/0!</v>
      </c>
      <c r="F141" s="124">
        <v>0</v>
      </c>
      <c r="G141" s="124">
        <v>0</v>
      </c>
      <c r="H141" s="125"/>
      <c r="I141" s="126">
        <f t="shared" si="21"/>
        <v>0</v>
      </c>
      <c r="J141" s="127"/>
      <c r="K141" s="128">
        <f t="shared" si="23"/>
        <v>0</v>
      </c>
      <c r="L141" s="126">
        <f t="shared" si="18"/>
        <v>0</v>
      </c>
      <c r="M141" s="127"/>
      <c r="N141" s="128">
        <f t="shared" si="19"/>
        <v>0</v>
      </c>
      <c r="O141" s="129" t="e">
        <f t="shared" si="25"/>
        <v>#DIV/0!</v>
      </c>
    </row>
    <row r="142" spans="1:15" ht="13.5">
      <c r="A142" s="153">
        <v>1100</v>
      </c>
      <c r="B142" s="116" t="s">
        <v>267</v>
      </c>
      <c r="C142" s="117">
        <f>SUM(C143:C145)</f>
        <v>141504.8</v>
      </c>
      <c r="D142" s="117">
        <f>SUM(D143:D145)</f>
        <v>32679</v>
      </c>
      <c r="E142" s="117">
        <f>D142/C142*100</f>
        <v>23.09391624877743</v>
      </c>
      <c r="F142" s="140">
        <f>F143+F144+F145</f>
        <v>27558.6</v>
      </c>
      <c r="G142" s="140">
        <f>G143+G144</f>
        <v>6067.1</v>
      </c>
      <c r="H142" s="118">
        <f>G142/F142*100</f>
        <v>22.015269280732696</v>
      </c>
      <c r="I142" s="140">
        <f aca="true" t="shared" si="29" ref="I142:N142">I143+I144+I145</f>
        <v>169063.4</v>
      </c>
      <c r="J142" s="140">
        <f t="shared" si="29"/>
        <v>109</v>
      </c>
      <c r="K142" s="140">
        <f>K143+K144+K145</f>
        <v>168954.4</v>
      </c>
      <c r="L142" s="140">
        <f t="shared" si="29"/>
        <v>38746.100000000006</v>
      </c>
      <c r="M142" s="140">
        <f t="shared" si="29"/>
        <v>27.2</v>
      </c>
      <c r="N142" s="140">
        <f t="shared" si="29"/>
        <v>38718.9</v>
      </c>
      <c r="O142" s="119">
        <f t="shared" si="25"/>
        <v>22.91677517720758</v>
      </c>
    </row>
    <row r="143" spans="1:15" ht="41.25">
      <c r="A143" s="111">
        <v>1101</v>
      </c>
      <c r="B143" s="121" t="s">
        <v>268</v>
      </c>
      <c r="C143" s="122">
        <v>22334.1</v>
      </c>
      <c r="D143" s="122">
        <v>5703.6</v>
      </c>
      <c r="E143" s="123">
        <f t="shared" si="28"/>
        <v>25.53763079774874</v>
      </c>
      <c r="F143" s="124">
        <v>27494</v>
      </c>
      <c r="G143" s="124">
        <v>6045.1</v>
      </c>
      <c r="H143" s="125">
        <f>G143/F143*100</f>
        <v>21.9869789772314</v>
      </c>
      <c r="I143" s="126">
        <f t="shared" si="21"/>
        <v>49828.1</v>
      </c>
      <c r="J143" s="127">
        <v>109</v>
      </c>
      <c r="K143" s="128">
        <f>I143-J143</f>
        <v>49719.1</v>
      </c>
      <c r="L143" s="126">
        <f t="shared" si="18"/>
        <v>11748.7</v>
      </c>
      <c r="M143" s="127">
        <v>27.2</v>
      </c>
      <c r="N143" s="128">
        <f t="shared" si="19"/>
        <v>11721.5</v>
      </c>
      <c r="O143" s="129">
        <f t="shared" si="25"/>
        <v>23.575446860462076</v>
      </c>
    </row>
    <row r="144" spans="1:15" ht="27">
      <c r="A144" s="111">
        <v>1102</v>
      </c>
      <c r="B144" s="121" t="s">
        <v>269</v>
      </c>
      <c r="C144" s="122">
        <v>0</v>
      </c>
      <c r="D144" s="122">
        <v>0</v>
      </c>
      <c r="E144" s="123" t="e">
        <f t="shared" si="28"/>
        <v>#DIV/0!</v>
      </c>
      <c r="F144" s="124">
        <v>64.6</v>
      </c>
      <c r="G144" s="124">
        <v>22</v>
      </c>
      <c r="H144" s="125">
        <f>G144/F144*100</f>
        <v>34.05572755417957</v>
      </c>
      <c r="I144" s="126">
        <f t="shared" si="21"/>
        <v>64.6</v>
      </c>
      <c r="J144" s="127"/>
      <c r="K144" s="128">
        <f>I144-J144</f>
        <v>64.6</v>
      </c>
      <c r="L144" s="126">
        <f t="shared" si="18"/>
        <v>22</v>
      </c>
      <c r="M144" s="127"/>
      <c r="N144" s="128">
        <f t="shared" si="19"/>
        <v>22</v>
      </c>
      <c r="O144" s="129">
        <f t="shared" si="25"/>
        <v>34.05572755417957</v>
      </c>
    </row>
    <row r="145" spans="1:15" ht="27">
      <c r="A145" s="111" t="s">
        <v>270</v>
      </c>
      <c r="B145" s="121" t="s">
        <v>269</v>
      </c>
      <c r="C145" s="122">
        <v>119170.7</v>
      </c>
      <c r="D145" s="122">
        <v>26975.4</v>
      </c>
      <c r="E145" s="123">
        <f t="shared" si="28"/>
        <v>22.63593316142307</v>
      </c>
      <c r="F145" s="124"/>
      <c r="G145" s="124"/>
      <c r="H145" s="125" t="e">
        <f>G145/F145*100</f>
        <v>#DIV/0!</v>
      </c>
      <c r="I145" s="126">
        <f t="shared" si="21"/>
        <v>119170.7</v>
      </c>
      <c r="J145" s="127"/>
      <c r="K145" s="128">
        <f>I145-J145</f>
        <v>119170.7</v>
      </c>
      <c r="L145" s="126">
        <f t="shared" si="18"/>
        <v>26975.4</v>
      </c>
      <c r="M145" s="127"/>
      <c r="N145" s="128">
        <f t="shared" si="19"/>
        <v>26975.4</v>
      </c>
      <c r="O145" s="129">
        <f t="shared" si="25"/>
        <v>22.63593316142307</v>
      </c>
    </row>
    <row r="146" spans="1:15" ht="15.75" customHeight="1">
      <c r="A146" s="153">
        <v>1200</v>
      </c>
      <c r="B146" s="116" t="s">
        <v>271</v>
      </c>
      <c r="C146" s="117">
        <f>SUM(C147:C148)</f>
        <v>11534.7</v>
      </c>
      <c r="D146" s="117">
        <f>SUM(D147:D148)</f>
        <v>2895</v>
      </c>
      <c r="E146" s="131">
        <f>D146/C146*100</f>
        <v>25.09818200733439</v>
      </c>
      <c r="F146" s="117"/>
      <c r="G146" s="117"/>
      <c r="H146" s="118"/>
      <c r="I146" s="117">
        <f aca="true" t="shared" si="30" ref="I146:N146">I147</f>
        <v>11534.7</v>
      </c>
      <c r="J146" s="117">
        <f>J147+J148</f>
        <v>0</v>
      </c>
      <c r="K146" s="117">
        <f>K147+K148</f>
        <v>11534.7</v>
      </c>
      <c r="L146" s="117">
        <f t="shared" si="30"/>
        <v>2895</v>
      </c>
      <c r="M146" s="117">
        <f>M147+M148</f>
        <v>0</v>
      </c>
      <c r="N146" s="117">
        <f t="shared" si="30"/>
        <v>2895</v>
      </c>
      <c r="O146" s="132">
        <f t="shared" si="25"/>
        <v>25.09818200733439</v>
      </c>
    </row>
    <row r="147" spans="1:15" ht="16.5" customHeight="1">
      <c r="A147" s="111" t="s">
        <v>272</v>
      </c>
      <c r="B147" s="121" t="s">
        <v>273</v>
      </c>
      <c r="C147" s="122">
        <v>11534.7</v>
      </c>
      <c r="D147" s="122">
        <v>2895</v>
      </c>
      <c r="E147" s="123">
        <f>D147/C147*100</f>
        <v>25.09818200733439</v>
      </c>
      <c r="F147" s="124"/>
      <c r="G147" s="124"/>
      <c r="H147" s="125"/>
      <c r="I147" s="126">
        <f>C147+F147</f>
        <v>11534.7</v>
      </c>
      <c r="J147" s="127">
        <v>0</v>
      </c>
      <c r="K147" s="128">
        <f>I147-J147</f>
        <v>11534.7</v>
      </c>
      <c r="L147" s="126">
        <f t="shared" si="18"/>
        <v>2895</v>
      </c>
      <c r="M147" s="127"/>
      <c r="N147" s="128">
        <f t="shared" si="19"/>
        <v>2895</v>
      </c>
      <c r="O147" s="129">
        <f>N147/K147*100</f>
        <v>25.09818200733439</v>
      </c>
    </row>
    <row r="148" spans="1:15" ht="123.75" hidden="1">
      <c r="A148" s="111" t="s">
        <v>274</v>
      </c>
      <c r="B148" s="121" t="s">
        <v>275</v>
      </c>
      <c r="C148" s="122"/>
      <c r="D148" s="122">
        <v>0</v>
      </c>
      <c r="E148" s="123" t="e">
        <f>D148/C148*100</f>
        <v>#DIV/0!</v>
      </c>
      <c r="F148" s="124"/>
      <c r="G148" s="124"/>
      <c r="H148" s="125"/>
      <c r="I148" s="126">
        <f>C148+F148</f>
        <v>0</v>
      </c>
      <c r="J148" s="127"/>
      <c r="K148" s="128">
        <f>I148-J148</f>
        <v>0</v>
      </c>
      <c r="L148" s="126">
        <f t="shared" si="18"/>
        <v>0</v>
      </c>
      <c r="M148" s="127">
        <v>0</v>
      </c>
      <c r="N148" s="128">
        <f t="shared" si="19"/>
        <v>0</v>
      </c>
      <c r="O148" s="129" t="e">
        <f>N148/K148*100</f>
        <v>#DIV/0!</v>
      </c>
    </row>
    <row r="149" spans="1:15" ht="13.5">
      <c r="A149" s="153">
        <v>1300</v>
      </c>
      <c r="B149" s="116" t="s">
        <v>276</v>
      </c>
      <c r="C149" s="117">
        <f aca="true" t="shared" si="31" ref="C149:N149">C150</f>
        <v>30</v>
      </c>
      <c r="D149" s="117">
        <f t="shared" si="31"/>
        <v>4.4</v>
      </c>
      <c r="E149" s="117">
        <f t="shared" si="31"/>
        <v>14.666666666666666</v>
      </c>
      <c r="F149" s="117">
        <f t="shared" si="31"/>
        <v>0</v>
      </c>
      <c r="G149" s="117">
        <f t="shared" si="31"/>
        <v>0</v>
      </c>
      <c r="H149" s="131">
        <f t="shared" si="31"/>
        <v>0</v>
      </c>
      <c r="I149" s="117">
        <f t="shared" si="31"/>
        <v>30</v>
      </c>
      <c r="J149" s="117">
        <f t="shared" si="31"/>
        <v>0</v>
      </c>
      <c r="K149" s="117">
        <f t="shared" si="31"/>
        <v>30</v>
      </c>
      <c r="L149" s="117">
        <f t="shared" si="31"/>
        <v>4.4</v>
      </c>
      <c r="M149" s="117">
        <f t="shared" si="31"/>
        <v>0</v>
      </c>
      <c r="N149" s="117">
        <f t="shared" si="31"/>
        <v>4.4</v>
      </c>
      <c r="O149" s="132">
        <f t="shared" si="25"/>
        <v>14.666666666666666</v>
      </c>
    </row>
    <row r="150" spans="1:15" ht="31.5" customHeight="1">
      <c r="A150" s="111">
        <v>1301</v>
      </c>
      <c r="B150" s="121" t="s">
        <v>277</v>
      </c>
      <c r="C150" s="122">
        <v>30</v>
      </c>
      <c r="D150" s="122">
        <v>4.4</v>
      </c>
      <c r="E150" s="123">
        <f t="shared" si="28"/>
        <v>14.666666666666666</v>
      </c>
      <c r="F150" s="124"/>
      <c r="G150" s="124">
        <v>0</v>
      </c>
      <c r="H150" s="125">
        <v>0</v>
      </c>
      <c r="I150" s="126">
        <f t="shared" si="21"/>
        <v>30</v>
      </c>
      <c r="J150" s="127"/>
      <c r="K150" s="128">
        <f t="shared" si="23"/>
        <v>30</v>
      </c>
      <c r="L150" s="126">
        <f t="shared" si="18"/>
        <v>4.4</v>
      </c>
      <c r="M150" s="159"/>
      <c r="N150" s="128">
        <f t="shared" si="19"/>
        <v>4.4</v>
      </c>
      <c r="O150" s="129">
        <f t="shared" si="25"/>
        <v>14.666666666666666</v>
      </c>
    </row>
    <row r="151" spans="1:15" ht="17.25" customHeight="1">
      <c r="A151" s="153">
        <v>1400</v>
      </c>
      <c r="B151" s="116" t="s">
        <v>278</v>
      </c>
      <c r="C151" s="117">
        <f>SUM(C152:C154)</f>
        <v>426146.7</v>
      </c>
      <c r="D151" s="117">
        <f>SUM(D152:D154)</f>
        <v>68472.6</v>
      </c>
      <c r="E151" s="117">
        <f>D151/C151*100</f>
        <v>16.067847058301755</v>
      </c>
      <c r="F151" s="140">
        <f>F152+F153+F154</f>
        <v>0</v>
      </c>
      <c r="G151" s="140">
        <f>SUM(G152:G154)</f>
        <v>0</v>
      </c>
      <c r="H151" s="140"/>
      <c r="I151" s="140">
        <f aca="true" t="shared" si="32" ref="I151:N151">I152+I153+I154</f>
        <v>426146.7</v>
      </c>
      <c r="J151" s="140">
        <f t="shared" si="32"/>
        <v>332728.30000000005</v>
      </c>
      <c r="K151" s="140">
        <f>K152+K153+K154</f>
        <v>93418.4</v>
      </c>
      <c r="L151" s="140">
        <f t="shared" si="32"/>
        <v>68472.6</v>
      </c>
      <c r="M151" s="140">
        <f t="shared" si="32"/>
        <v>68472.6</v>
      </c>
      <c r="N151" s="140">
        <f t="shared" si="32"/>
        <v>0</v>
      </c>
      <c r="O151" s="119">
        <v>0</v>
      </c>
    </row>
    <row r="152" spans="1:15" ht="33" customHeight="1">
      <c r="A152" s="111">
        <v>1401</v>
      </c>
      <c r="B152" s="121" t="s">
        <v>279</v>
      </c>
      <c r="C152" s="122">
        <v>176689.6</v>
      </c>
      <c r="D152" s="122">
        <v>35338.1</v>
      </c>
      <c r="E152" s="123">
        <f t="shared" si="28"/>
        <v>20.00010187356811</v>
      </c>
      <c r="F152" s="124">
        <v>0</v>
      </c>
      <c r="G152" s="124">
        <v>0</v>
      </c>
      <c r="H152" s="125">
        <v>0</v>
      </c>
      <c r="I152" s="126">
        <f t="shared" si="21"/>
        <v>176689.6</v>
      </c>
      <c r="J152" s="127">
        <v>176689.6</v>
      </c>
      <c r="K152" s="128">
        <f>I152-J152</f>
        <v>0</v>
      </c>
      <c r="L152" s="126">
        <f t="shared" si="18"/>
        <v>35338.1</v>
      </c>
      <c r="M152" s="159">
        <v>35338.1</v>
      </c>
      <c r="N152" s="128">
        <f t="shared" si="19"/>
        <v>0</v>
      </c>
      <c r="O152" s="129">
        <v>0</v>
      </c>
    </row>
    <row r="153" spans="1:15" ht="27" hidden="1">
      <c r="A153" s="111">
        <v>1402</v>
      </c>
      <c r="B153" s="121" t="s">
        <v>280</v>
      </c>
      <c r="C153" s="122"/>
      <c r="D153" s="122"/>
      <c r="E153" s="123" t="e">
        <f t="shared" si="28"/>
        <v>#DIV/0!</v>
      </c>
      <c r="F153" s="124">
        <v>0</v>
      </c>
      <c r="G153" s="124">
        <v>0</v>
      </c>
      <c r="H153" s="125">
        <v>0</v>
      </c>
      <c r="I153" s="126">
        <f t="shared" si="21"/>
        <v>0</v>
      </c>
      <c r="J153" s="127"/>
      <c r="K153" s="128">
        <f>I153-J153</f>
        <v>0</v>
      </c>
      <c r="L153" s="126">
        <f t="shared" si="18"/>
        <v>0</v>
      </c>
      <c r="M153" s="159"/>
      <c r="N153" s="128">
        <f t="shared" si="19"/>
        <v>0</v>
      </c>
      <c r="O153" s="129">
        <v>0</v>
      </c>
    </row>
    <row r="154" spans="1:15" ht="13.5">
      <c r="A154" s="111">
        <v>1403</v>
      </c>
      <c r="B154" s="121" t="s">
        <v>281</v>
      </c>
      <c r="C154" s="122">
        <v>249457.1</v>
      </c>
      <c r="D154" s="122">
        <v>33134.5</v>
      </c>
      <c r="E154" s="123">
        <f t="shared" si="28"/>
        <v>13.282644590993803</v>
      </c>
      <c r="F154" s="124">
        <v>0</v>
      </c>
      <c r="G154" s="124">
        <v>0</v>
      </c>
      <c r="H154" s="125">
        <v>0</v>
      </c>
      <c r="I154" s="126">
        <f t="shared" si="21"/>
        <v>249457.1</v>
      </c>
      <c r="J154" s="127">
        <v>156038.7</v>
      </c>
      <c r="K154" s="128">
        <f>I154-J154</f>
        <v>93418.4</v>
      </c>
      <c r="L154" s="126">
        <f t="shared" si="18"/>
        <v>33134.5</v>
      </c>
      <c r="M154" s="127">
        <v>33134.5</v>
      </c>
      <c r="N154" s="128">
        <f t="shared" si="19"/>
        <v>0</v>
      </c>
      <c r="O154" s="129">
        <v>0</v>
      </c>
    </row>
    <row r="155" spans="1:15" ht="14.25" thickBot="1">
      <c r="A155" s="160" t="s">
        <v>282</v>
      </c>
      <c r="B155" s="161"/>
      <c r="C155" s="162">
        <f>C10+C19+C21+C26+C59+C109+C111+C122+C127+C131+C142+C146+C149+C151</f>
        <v>5855381.1</v>
      </c>
      <c r="D155" s="162">
        <f>D151+D149+D146+D142+D131+D127+D122+D111+D109+D59+D26+D21+D19+D10</f>
        <v>1013056.5999999999</v>
      </c>
      <c r="E155" s="162">
        <f>D155/C155*100</f>
        <v>17.30129231041853</v>
      </c>
      <c r="F155" s="162">
        <f>F10+F19+F21+F26+F59+F109+F111+F122+F127+F131+F142+F146+F149+F151</f>
        <v>842235.3</v>
      </c>
      <c r="G155" s="162">
        <f>G10+G19+G21+G26+G59+G109+G111+G122+G127+G131+G142+G146+G149+G151</f>
        <v>154426.50000000003</v>
      </c>
      <c r="H155" s="163">
        <f>G155/F155*100</f>
        <v>18.335315558490606</v>
      </c>
      <c r="I155" s="162"/>
      <c r="J155" s="162">
        <f>J10+J19+J21+J26+J59+J109+J111+J122+J127+J131+J142+J146+J149+J151</f>
        <v>545861</v>
      </c>
      <c r="K155" s="162">
        <f>K151+K149+K146+K142+K131+K127+K122+K111+K109+K59+K26+K21+K19+K10</f>
        <v>6151755.4</v>
      </c>
      <c r="L155" s="164"/>
      <c r="M155" s="162">
        <f>M10+M19+M21+M26+M59+M109+M111+M122+M127+M131+M142+M146+M149+M151</f>
        <v>88563.8</v>
      </c>
      <c r="N155" s="162">
        <f>N151+N149+N146+N142+N131+N127+N122+N111+N109+N59+N26+N21+N19+N10</f>
        <v>1078919.3</v>
      </c>
      <c r="O155" s="165">
        <f t="shared" si="25"/>
        <v>17.538397251620243</v>
      </c>
    </row>
    <row r="156" spans="1:15" ht="12.75" hidden="1">
      <c r="A156" s="81"/>
      <c r="B156" s="82"/>
      <c r="C156" s="166"/>
      <c r="D156" s="84"/>
      <c r="E156" s="167"/>
      <c r="F156" s="86"/>
      <c r="G156" s="86"/>
      <c r="H156" s="87"/>
      <c r="I156" s="87"/>
      <c r="J156" s="87"/>
      <c r="K156" s="89"/>
      <c r="L156" s="86"/>
      <c r="M156" s="89"/>
      <c r="N156" s="89"/>
      <c r="O156" s="88"/>
    </row>
    <row r="157" spans="1:15" ht="12.75" hidden="1">
      <c r="A157" s="168"/>
      <c r="B157" s="169"/>
      <c r="C157" s="170">
        <v>5855381.1</v>
      </c>
      <c r="D157" s="170">
        <v>1013056.6</v>
      </c>
      <c r="E157" s="170"/>
      <c r="F157" s="170">
        <v>842235.3</v>
      </c>
      <c r="G157" s="170">
        <v>154426.5</v>
      </c>
      <c r="H157" s="170"/>
      <c r="I157" s="170"/>
      <c r="J157" s="170">
        <v>545861</v>
      </c>
      <c r="K157" s="171">
        <v>6151755.4</v>
      </c>
      <c r="L157" s="170"/>
      <c r="M157" s="170">
        <v>88563.8</v>
      </c>
      <c r="N157" s="170">
        <v>1078919.3</v>
      </c>
      <c r="O157" s="170"/>
    </row>
    <row r="158" spans="1:15" ht="12.75" hidden="1">
      <c r="A158" s="168"/>
      <c r="B158" s="169"/>
      <c r="C158" s="172">
        <f>C157-C155</f>
        <v>0</v>
      </c>
      <c r="D158" s="172">
        <f>D157-D155</f>
        <v>0</v>
      </c>
      <c r="E158" s="173"/>
      <c r="F158" s="172">
        <f>F155-F157</f>
        <v>0</v>
      </c>
      <c r="G158" s="174">
        <f>G155-G157</f>
        <v>0</v>
      </c>
      <c r="H158" s="174"/>
      <c r="I158" s="174"/>
      <c r="J158" s="175">
        <f>J155-J157</f>
        <v>0</v>
      </c>
      <c r="K158" s="175">
        <f>K155-K157</f>
        <v>0</v>
      </c>
      <c r="L158" s="175">
        <f>L155-L157</f>
        <v>0</v>
      </c>
      <c r="M158" s="175">
        <f>M155-M157</f>
        <v>0</v>
      </c>
      <c r="N158" s="175">
        <f>N155-N157</f>
        <v>0</v>
      </c>
      <c r="O158" s="175"/>
    </row>
    <row r="159" spans="1:15" ht="12.75">
      <c r="A159" s="176" t="s">
        <v>283</v>
      </c>
      <c r="B159" s="176"/>
      <c r="C159" s="176"/>
      <c r="D159" s="177"/>
      <c r="E159" s="178"/>
      <c r="F159" s="177"/>
      <c r="G159" s="86"/>
      <c r="H159" s="87"/>
      <c r="I159" s="87"/>
      <c r="J159" s="87"/>
      <c r="K159" s="88"/>
      <c r="L159" s="87"/>
      <c r="M159" s="88"/>
      <c r="N159" s="89"/>
      <c r="O159" s="88"/>
    </row>
    <row r="160" spans="1:15" ht="12.75">
      <c r="A160" s="176" t="s">
        <v>284</v>
      </c>
      <c r="B160" s="176"/>
      <c r="C160" s="176"/>
      <c r="D160" s="179"/>
      <c r="E160" s="180" t="s">
        <v>285</v>
      </c>
      <c r="F160" s="180"/>
      <c r="G160" s="86"/>
      <c r="H160" s="87"/>
      <c r="I160" s="87"/>
      <c r="J160" s="87"/>
      <c r="K160" s="88"/>
      <c r="L160" s="87"/>
      <c r="M160" s="88"/>
      <c r="N160" s="89"/>
      <c r="O160" s="88"/>
    </row>
    <row r="161" spans="1:15" ht="12.75">
      <c r="A161" s="181"/>
      <c r="B161" s="182"/>
      <c r="C161" s="183"/>
      <c r="D161" s="184"/>
      <c r="E161" s="185"/>
      <c r="F161" s="186"/>
      <c r="G161" s="86"/>
      <c r="H161" s="87"/>
      <c r="I161" s="87"/>
      <c r="J161" s="87"/>
      <c r="K161" s="88"/>
      <c r="L161" s="87"/>
      <c r="M161" s="88"/>
      <c r="N161" s="89"/>
      <c r="O161" s="88"/>
    </row>
    <row r="162" spans="1:15" ht="12.75">
      <c r="A162" s="176" t="s">
        <v>286</v>
      </c>
      <c r="B162" s="176"/>
      <c r="C162" s="176"/>
      <c r="D162" s="187"/>
      <c r="E162" s="180" t="s">
        <v>287</v>
      </c>
      <c r="F162" s="180"/>
      <c r="G162" s="86"/>
      <c r="H162" s="87"/>
      <c r="I162" s="87"/>
      <c r="J162" s="87"/>
      <c r="K162" s="88"/>
      <c r="L162" s="87"/>
      <c r="M162" s="88"/>
      <c r="N162" s="89"/>
      <c r="O162" s="88"/>
    </row>
    <row r="163" spans="1:15" ht="12.75">
      <c r="A163" s="181"/>
      <c r="B163" s="188"/>
      <c r="C163" s="189"/>
      <c r="D163" s="177"/>
      <c r="E163" s="185"/>
      <c r="F163" s="186"/>
      <c r="G163" s="86"/>
      <c r="H163" s="87"/>
      <c r="I163" s="87"/>
      <c r="J163" s="87"/>
      <c r="K163" s="88"/>
      <c r="L163" s="87"/>
      <c r="M163" s="88"/>
      <c r="N163" s="89"/>
      <c r="O163" s="88"/>
    </row>
    <row r="164" spans="1:15" ht="12.75">
      <c r="A164" s="176" t="s">
        <v>288</v>
      </c>
      <c r="B164" s="176"/>
      <c r="C164" s="176"/>
      <c r="D164" s="187"/>
      <c r="E164" s="180" t="s">
        <v>289</v>
      </c>
      <c r="F164" s="180"/>
      <c r="G164" s="86"/>
      <c r="H164" s="87"/>
      <c r="I164" s="87"/>
      <c r="J164" s="87"/>
      <c r="K164" s="88"/>
      <c r="L164" s="87"/>
      <c r="M164" s="88"/>
      <c r="N164" s="89"/>
      <c r="O164" s="88"/>
    </row>
    <row r="165" spans="1:15" ht="12.75">
      <c r="A165" s="190"/>
      <c r="B165" s="191"/>
      <c r="C165" s="189"/>
      <c r="D165" s="177"/>
      <c r="E165" s="178"/>
      <c r="F165" s="177"/>
      <c r="G165" s="86"/>
      <c r="H165" s="87"/>
      <c r="I165" s="87"/>
      <c r="J165" s="87"/>
      <c r="K165" s="88"/>
      <c r="L165" s="87"/>
      <c r="M165" s="88"/>
      <c r="N165" s="89" t="s">
        <v>39</v>
      </c>
      <c r="O165" s="88"/>
    </row>
    <row r="166" spans="1:14" ht="12.75">
      <c r="A166" s="192"/>
      <c r="B166" s="192"/>
      <c r="C166" s="193" t="s">
        <v>290</v>
      </c>
      <c r="D166" s="194"/>
      <c r="E166" s="195" t="s">
        <v>291</v>
      </c>
      <c r="F166" s="196"/>
      <c r="G166" s="197"/>
      <c r="K166" t="s">
        <v>292</v>
      </c>
      <c r="N166" s="197"/>
    </row>
    <row r="167" spans="3:6" ht="12.75">
      <c r="C167" s="197"/>
      <c r="F167" s="197"/>
    </row>
    <row r="168" spans="11:13" ht="12.75">
      <c r="K168" s="198"/>
      <c r="L168" s="198" t="s">
        <v>39</v>
      </c>
      <c r="M168" s="198"/>
    </row>
    <row r="169" spans="11:13" ht="12.75">
      <c r="K169" s="199"/>
      <c r="L169" s="199"/>
      <c r="M169" s="199"/>
    </row>
    <row r="170" spans="3:6" ht="12.75">
      <c r="C170" s="197"/>
      <c r="F170" s="197"/>
    </row>
    <row r="171" spans="3:6" ht="12.75">
      <c r="C171" s="197"/>
      <c r="F171" s="197"/>
    </row>
  </sheetData>
  <sheetProtection/>
  <mergeCells count="28">
    <mergeCell ref="A160:C160"/>
    <mergeCell ref="E160:F160"/>
    <mergeCell ref="A162:C162"/>
    <mergeCell ref="E162:F162"/>
    <mergeCell ref="A164:C164"/>
    <mergeCell ref="E164:F164"/>
    <mergeCell ref="M4:M5"/>
    <mergeCell ref="N4:N5"/>
    <mergeCell ref="O4:O5"/>
    <mergeCell ref="B6:O8"/>
    <mergeCell ref="A155:B155"/>
    <mergeCell ref="A159:C159"/>
    <mergeCell ref="G4:G5"/>
    <mergeCell ref="H4:H5"/>
    <mergeCell ref="I4:I5"/>
    <mergeCell ref="J4:J5"/>
    <mergeCell ref="K4:K5"/>
    <mergeCell ref="L4:L5"/>
    <mergeCell ref="A1:O1"/>
    <mergeCell ref="A3:A8"/>
    <mergeCell ref="B3:B5"/>
    <mergeCell ref="C3:E3"/>
    <mergeCell ref="F3:H3"/>
    <mergeCell ref="I3:O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Миниярова</cp:lastModifiedBy>
  <cp:lastPrinted>2024-03-06T11:11:46Z</cp:lastPrinted>
  <dcterms:created xsi:type="dcterms:W3CDTF">2006-05-12T06:58:42Z</dcterms:created>
  <dcterms:modified xsi:type="dcterms:W3CDTF">2024-04-12T05:04:58Z</dcterms:modified>
  <cp:category/>
  <cp:version/>
  <cp:contentType/>
  <cp:contentStatus/>
</cp:coreProperties>
</file>