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1"/>
  </bookViews>
  <sheets>
    <sheet name="доходы" sheetId="1" r:id="rId1"/>
    <sheet name="расходы" sheetId="2" r:id="rId2"/>
  </sheets>
  <definedNames>
    <definedName name="_xlfn.ANCHORARRAY" hidden="1">#NAME?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<sst xmlns="http://schemas.openxmlformats.org/spreadsheetml/2006/main" count="732" uniqueCount="284">
  <si>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</si>
  <si>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</si>
  <si>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</si>
  <si>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</si>
  <si>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</si>
  <si>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</si>
  <si>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</si>
  <si>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</si>
  <si>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</si>
  <si>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</si>
  <si>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</si>
  <si>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</si>
  <si>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</si>
  <si>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</si>
  <si>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</si>
  <si>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</si>
  <si>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</si>
  <si>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</si>
  <si>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</si>
  <si>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</si>
  <si>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</si>
  <si>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</si>
  <si>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</si>
  <si>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</si>
  <si>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</si>
  <si>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</si>
  <si>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</si>
  <si>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</si>
  <si>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</si>
  <si>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</si>
  <si>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</si>
  <si>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</si>
  <si>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</si>
  <si>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</si>
  <si>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</si>
  <si>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</si>
  <si>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</si>
  <si>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</si>
  <si>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</si>
  <si>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</si>
  <si>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</si>
  <si>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</si>
  <si>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КБК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</si>
  <si>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</si>
  <si>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</si>
  <si>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</si>
  <si>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</si>
  <si>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</si>
  <si>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</si>
  <si>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</si>
  <si>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</si>
  <si>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</si>
  <si>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</si>
  <si>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</si>
  <si>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</si>
  <si>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</si>
  <si>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</si>
  <si>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</si>
  <si>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</si>
  <si>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 xml:space="preserve">% исп-ия к уточн. плану на 2023 год </t>
  </si>
  <si>
    <t xml:space="preserve">% исп-ия к первонач. плану на 2023 год </t>
  </si>
  <si>
    <t>00020300000000000000</t>
  </si>
  <si>
    <t xml:space="preserve">Безвозмездные поступления от государственных (муниципальных) организаций </t>
  </si>
  <si>
    <t xml:space="preserve">Уточн. план на 2023 год </t>
  </si>
  <si>
    <t>Отчет об исполнении консолидированного бюджета Октябрьского района по состоянию на 01.12.2023</t>
  </si>
  <si>
    <t>Исполнение на 01.12.2023</t>
  </si>
  <si>
    <t>Отчет  об  исполнении  консолидированного  бюджета  района  по  расходам на 1 декабря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</si>
  <si>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</si>
  <si>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</si>
  <si>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</si>
  <si>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</si>
  <si>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</si>
  <si>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</si>
  <si>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01.12.2023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</si>
  <si>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</si>
  <si>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</si>
  <si>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</si>
  <si>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</si>
  <si>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01.12.2023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</si>
  <si>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</si>
  <si>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</si>
  <si>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</si>
  <si>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</si>
  <si>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</si>
  <si>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</si>
  <si>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</si>
  <si>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</si>
  <si>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</si>
  <si>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</si>
  <si>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</si>
  <si>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</si>
  <si>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</si>
  <si>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</si>
  <si>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</si>
  <si>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</si>
  <si>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</si>
  <si>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</si>
  <si>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</si>
  <si>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</si>
  <si>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</si>
  <si>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</si>
  <si>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</si>
  <si>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</si>
  <si>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</si>
  <si>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</si>
  <si>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</si>
  <si>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</si>
  <si>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</si>
  <si>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</si>
  <si>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</si>
  <si>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</si>
  <si>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</si>
  <si>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</si>
  <si>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</si>
  <si>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</si>
  <si>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</si>
  <si>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</si>
  <si>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</si>
  <si>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</si>
  <si>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</si>
  <si>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</si>
  <si>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</si>
  <si>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</si>
  <si>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</si>
  <si>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</si>
  <si>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</si>
  <si>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</si>
  <si>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</si>
  <si>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</si>
  <si>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</si>
  <si>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</si>
  <si>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</si>
  <si>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</si>
  <si>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</si>
  <si>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</si>
  <si>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</si>
  <si>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</si>
  <si>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</si>
  <si>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</si>
  <si>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</si>
  <si>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</si>
  <si>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</si>
  <si>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</si>
  <si>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</si>
  <si>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</si>
  <si>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</si>
  <si>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</si>
  <si>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</si>
  <si>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</si>
  <si>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</si>
  <si>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</si>
  <si>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</si>
  <si>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</si>
  <si>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</si>
  <si>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</si>
  <si>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</si>
  <si>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</si>
  <si>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</si>
  <si>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</si>
  <si>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</si>
  <si>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(091F367484, 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</si>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</sst>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/>
    </xf>
    <xf numFmtId="178" fontId="5" fillId="0" borderId="17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0" fontId="2" fillId="0" borderId="14" xfId="43" applyFont="1" applyFill="1" applyBorder="1" applyAlignment="1">
      <alignment horizontal="center" vertical="top" wrapText="1"/>
    </xf>
    <xf numFmtId="170" fontId="2" fillId="0" borderId="20" xfId="43" applyFont="1" applyFill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top"/>
    </xf>
    <xf numFmtId="0" fontId="27" fillId="0" borderId="0" xfId="54" applyFont="1" applyAlignment="1">
      <alignment horizontal="center" vertical="center" wrapText="1"/>
      <protection/>
    </xf>
    <xf numFmtId="49" fontId="28" fillId="0" borderId="0" xfId="54" applyNumberFormat="1" applyFont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30" fillId="33" borderId="0" xfId="54" applyNumberFormat="1" applyFont="1" applyFill="1" applyAlignment="1">
      <alignment horizontal="center" vertical="center" wrapText="1"/>
      <protection/>
    </xf>
    <xf numFmtId="181" fontId="30" fillId="0" borderId="0" xfId="54" applyNumberFormat="1" applyFont="1" applyAlignment="1">
      <alignment horizontal="center" vertical="center" wrapText="1"/>
      <protection/>
    </xf>
    <xf numFmtId="181" fontId="30" fillId="33" borderId="0" xfId="0" applyNumberFormat="1" applyFont="1" applyFill="1" applyAlignment="1">
      <alignment horizontal="center" vertical="center" wrapText="1"/>
    </xf>
    <xf numFmtId="181" fontId="30" fillId="0" borderId="0" xfId="0" applyNumberFormat="1" applyFont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49" fontId="32" fillId="0" borderId="21" xfId="54" applyNumberFormat="1" applyFont="1" applyBorder="1" applyAlignment="1">
      <alignment horizontal="center" vertical="center" wrapText="1"/>
      <protection/>
    </xf>
    <xf numFmtId="0" fontId="32" fillId="0" borderId="22" xfId="54" applyFont="1" applyBorder="1" applyAlignment="1">
      <alignment horizontal="center" vertical="center" wrapText="1"/>
      <protection/>
    </xf>
    <xf numFmtId="181" fontId="33" fillId="0" borderId="22" xfId="54" applyNumberFormat="1" applyFont="1" applyBorder="1" applyAlignment="1">
      <alignment horizontal="center" vertical="center" wrapText="1"/>
      <protection/>
    </xf>
    <xf numFmtId="181" fontId="33" fillId="0" borderId="22" xfId="0" applyNumberFormat="1" applyFont="1" applyBorder="1" applyAlignment="1">
      <alignment horizontal="center" vertical="center" wrapText="1"/>
    </xf>
    <xf numFmtId="181" fontId="34" fillId="0" borderId="23" xfId="0" applyNumberFormat="1" applyFont="1" applyBorder="1" applyAlignment="1">
      <alignment horizontal="center" vertical="center" wrapText="1"/>
    </xf>
    <xf numFmtId="181" fontId="34" fillId="0" borderId="24" xfId="0" applyNumberFormat="1" applyFont="1" applyBorder="1" applyAlignment="1">
      <alignment horizontal="center" vertical="center" wrapText="1"/>
    </xf>
    <xf numFmtId="181" fontId="34" fillId="0" borderId="25" xfId="0" applyNumberFormat="1" applyFont="1" applyBorder="1" applyAlignment="1">
      <alignment horizontal="center" vertical="center" wrapText="1"/>
    </xf>
    <xf numFmtId="49" fontId="32" fillId="0" borderId="26" xfId="54" applyNumberFormat="1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5" fillId="5" borderId="13" xfId="0" applyNumberFormat="1" applyFont="1" applyFill="1" applyBorder="1" applyAlignment="1">
      <alignment horizontal="center" vertical="center" wrapText="1"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27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9" fillId="0" borderId="13" xfId="0" applyNumberFormat="1" applyFont="1" applyBorder="1" applyAlignment="1">
      <alignment horizontal="center" vertical="center"/>
    </xf>
    <xf numFmtId="181" fontId="33" fillId="0" borderId="13" xfId="0" applyNumberFormat="1" applyFont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181" fontId="34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26" xfId="54" applyNumberFormat="1" applyFont="1" applyBorder="1" applyAlignment="1">
      <alignment horizontal="center" vertical="center" wrapText="1"/>
      <protection/>
    </xf>
    <xf numFmtId="0" fontId="40" fillId="0" borderId="13" xfId="54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40" fillId="0" borderId="27" xfId="54" applyFont="1" applyBorder="1" applyAlignment="1">
      <alignment horizontal="center" vertical="center" wrapText="1"/>
      <protection/>
    </xf>
    <xf numFmtId="49" fontId="40" fillId="34" borderId="26" xfId="54" applyNumberFormat="1" applyFont="1" applyFill="1" applyBorder="1" applyAlignment="1" quotePrefix="1">
      <alignment horizontal="center" vertical="center" wrapText="1"/>
      <protection/>
    </xf>
    <xf numFmtId="0" fontId="40" fillId="34" borderId="13" xfId="54" applyFont="1" applyFill="1" applyBorder="1" applyAlignment="1">
      <alignment horizontal="left" vertical="center" wrapText="1"/>
      <protection/>
    </xf>
    <xf numFmtId="181" fontId="34" fillId="34" borderId="13" xfId="54" applyNumberFormat="1" applyFont="1" applyFill="1" applyBorder="1" applyAlignment="1">
      <alignment horizontal="center" vertical="center" wrapText="1"/>
      <protection/>
    </xf>
    <xf numFmtId="181" fontId="33" fillId="34" borderId="13" xfId="0" applyNumberFormat="1" applyFont="1" applyFill="1" applyBorder="1" applyAlignment="1">
      <alignment horizontal="center" vertical="center" wrapText="1"/>
    </xf>
    <xf numFmtId="181" fontId="34" fillId="34" borderId="27" xfId="0" applyNumberFormat="1" applyFont="1" applyFill="1" applyBorder="1" applyAlignment="1">
      <alignment horizontal="center" vertical="center" wrapText="1"/>
    </xf>
    <xf numFmtId="49" fontId="32" fillId="0" borderId="26" xfId="54" applyNumberFormat="1" applyFont="1" applyBorder="1" applyAlignment="1" quotePrefix="1">
      <alignment horizontal="center" vertical="center" wrapText="1"/>
      <protection/>
    </xf>
    <xf numFmtId="0" fontId="32" fillId="0" borderId="13" xfId="54" applyFont="1" applyBorder="1" applyAlignment="1">
      <alignment horizontal="left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3" fillId="0" borderId="13" xfId="0" applyNumberFormat="1" applyFont="1" applyBorder="1" applyAlignment="1">
      <alignment horizontal="center" vertical="center" wrapText="1"/>
    </xf>
    <xf numFmtId="181" fontId="41" fillId="35" borderId="13" xfId="0" applyNumberFormat="1" applyFont="1" applyFill="1" applyBorder="1" applyAlignment="1">
      <alignment horizontal="center" vertical="center" wrapText="1"/>
    </xf>
    <xf numFmtId="181" fontId="41" fillId="5" borderId="13" xfId="0" applyNumberFormat="1" applyFont="1" applyFill="1" applyBorder="1" applyAlignment="1">
      <alignment horizontal="center" vertical="center" wrapText="1"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34" fillId="0" borderId="27" xfId="0" applyNumberFormat="1" applyFont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33" fillId="34" borderId="13" xfId="54" applyNumberFormat="1" applyFont="1" applyFill="1" applyBorder="1" applyAlignment="1">
      <alignment horizontal="center" vertical="center" wrapText="1"/>
      <protection/>
    </xf>
    <xf numFmtId="181" fontId="34" fillId="34" borderId="27" xfId="54" applyNumberFormat="1" applyFont="1" applyFill="1" applyBorder="1" applyAlignment="1">
      <alignment horizontal="center" vertical="center" wrapText="1"/>
      <protection/>
    </xf>
    <xf numFmtId="49" fontId="32" fillId="33" borderId="26" xfId="54" applyNumberFormat="1" applyFont="1" applyFill="1" applyBorder="1" applyAlignment="1" quotePrefix="1">
      <alignment horizontal="center" vertical="center" wrapText="1"/>
      <protection/>
    </xf>
    <xf numFmtId="0" fontId="40" fillId="34" borderId="11" xfId="54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horizontal="center" wrapText="1"/>
      <protection/>
    </xf>
    <xf numFmtId="49" fontId="32" fillId="33" borderId="26" xfId="54" applyNumberFormat="1" applyFont="1" applyFill="1" applyBorder="1" applyAlignment="1">
      <alignment horizontal="center" vertical="center" wrapText="1"/>
      <protection/>
    </xf>
    <xf numFmtId="0" fontId="32" fillId="36" borderId="13" xfId="54" applyFont="1" applyFill="1" applyBorder="1" applyAlignment="1">
      <alignment horizontal="left" vertical="center" wrapText="1"/>
      <protection/>
    </xf>
    <xf numFmtId="0" fontId="33" fillId="0" borderId="13" xfId="53" applyFont="1" applyBorder="1" applyAlignment="1" applyProtection="1">
      <alignment horizontal="left" vertical="center" wrapText="1"/>
      <protection hidden="1"/>
    </xf>
    <xf numFmtId="181" fontId="34" fillId="34" borderId="13" xfId="0" applyNumberFormat="1" applyFont="1" applyFill="1" applyBorder="1" applyAlignment="1">
      <alignment horizontal="center" vertical="center" wrapText="1"/>
    </xf>
    <xf numFmtId="181" fontId="44" fillId="34" borderId="13" xfId="0" applyNumberFormat="1" applyFont="1" applyFill="1" applyBorder="1" applyAlignment="1">
      <alignment horizontal="center" vertical="center" wrapText="1"/>
    </xf>
    <xf numFmtId="0" fontId="32" fillId="33" borderId="13" xfId="54" applyFont="1" applyFill="1" applyBorder="1" applyAlignment="1">
      <alignment horizontal="left" vertical="center" wrapText="1"/>
      <protection/>
    </xf>
    <xf numFmtId="0" fontId="45" fillId="0" borderId="13" xfId="54" applyFont="1" applyBorder="1" applyAlignment="1">
      <alignment horizontal="left" vertical="center" wrapText="1"/>
      <protection/>
    </xf>
    <xf numFmtId="0" fontId="33" fillId="33" borderId="13" xfId="53" applyFont="1" applyFill="1" applyBorder="1" applyAlignment="1" applyProtection="1">
      <alignment horizontal="left" vertical="center" wrapText="1"/>
      <protection hidden="1"/>
    </xf>
    <xf numFmtId="0" fontId="33" fillId="0" borderId="13" xfId="53" applyFont="1" applyBorder="1" applyAlignment="1" applyProtection="1">
      <alignment horizontal="left" vertical="top" wrapText="1"/>
      <protection hidden="1"/>
    </xf>
    <xf numFmtId="2" fontId="34" fillId="0" borderId="27" xfId="0" applyNumberFormat="1" applyFont="1" applyBorder="1" applyAlignment="1">
      <alignment horizontal="center" vertical="center" wrapText="1"/>
    </xf>
    <xf numFmtId="0" fontId="3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33" fillId="0" borderId="26" xfId="54" applyNumberFormat="1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left" vertical="center" wrapText="1"/>
      <protection/>
    </xf>
    <xf numFmtId="0" fontId="33" fillId="0" borderId="0" xfId="0" applyFont="1" applyAlignment="1">
      <alignment wrapText="1"/>
    </xf>
    <xf numFmtId="179" fontId="34" fillId="0" borderId="27" xfId="0" applyNumberFormat="1" applyFont="1" applyBorder="1" applyAlignment="1">
      <alignment horizontal="center" vertical="center" wrapText="1"/>
    </xf>
    <xf numFmtId="49" fontId="40" fillId="34" borderId="26" xfId="54" applyNumberFormat="1" applyFont="1" applyFill="1" applyBorder="1" applyAlignment="1">
      <alignment horizontal="center" vertical="center" wrapText="1"/>
      <protection/>
    </xf>
    <xf numFmtId="0" fontId="40" fillId="34" borderId="13" xfId="0" applyFont="1" applyFill="1" applyBorder="1" applyAlignment="1">
      <alignment horizontal="left" vertical="center" wrapText="1"/>
    </xf>
    <xf numFmtId="179" fontId="34" fillId="34" borderId="27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181" fontId="34" fillId="33" borderId="27" xfId="0" applyNumberFormat="1" applyFont="1" applyFill="1" applyBorder="1" applyAlignment="1">
      <alignment horizontal="center" vertical="center" wrapText="1"/>
    </xf>
    <xf numFmtId="181" fontId="33" fillId="37" borderId="13" xfId="0" applyNumberFormat="1" applyFont="1" applyFill="1" applyBorder="1" applyAlignment="1">
      <alignment horizontal="center" vertical="center" wrapText="1"/>
    </xf>
    <xf numFmtId="181" fontId="41" fillId="5" borderId="13" xfId="54" applyNumberFormat="1" applyFont="1" applyFill="1" applyBorder="1" applyAlignment="1">
      <alignment horizontal="center" vertical="center" wrapText="1"/>
      <protection/>
    </xf>
    <xf numFmtId="0" fontId="46" fillId="34" borderId="28" xfId="54" applyFont="1" applyFill="1" applyBorder="1" applyAlignment="1">
      <alignment horizontal="center" vertical="center" wrapText="1"/>
      <protection/>
    </xf>
    <xf numFmtId="0" fontId="46" fillId="34" borderId="29" xfId="54" applyFont="1" applyFill="1" applyBorder="1" applyAlignment="1">
      <alignment horizontal="center" vertical="center" wrapText="1"/>
      <protection/>
    </xf>
    <xf numFmtId="181" fontId="34" fillId="34" borderId="29" xfId="54" applyNumberFormat="1" applyFont="1" applyFill="1" applyBorder="1" applyAlignment="1">
      <alignment horizontal="center" vertical="center" wrapText="1"/>
      <protection/>
    </xf>
    <xf numFmtId="181" fontId="34" fillId="34" borderId="29" xfId="0" applyNumberFormat="1" applyFont="1" applyFill="1" applyBorder="1" applyAlignment="1">
      <alignment horizontal="center" vertical="center" wrapText="1"/>
    </xf>
    <xf numFmtId="181" fontId="33" fillId="34" borderId="29" xfId="54" applyNumberFormat="1" applyFont="1" applyFill="1" applyBorder="1" applyAlignment="1">
      <alignment horizontal="center" vertical="center" wrapText="1"/>
      <protection/>
    </xf>
    <xf numFmtId="181" fontId="34" fillId="34" borderId="30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30" fillId="5" borderId="0" xfId="0" applyNumberFormat="1" applyFont="1" applyFill="1" applyAlignment="1">
      <alignment horizontal="center" vertical="center" wrapText="1"/>
    </xf>
    <xf numFmtId="181" fontId="31" fillId="5" borderId="0" xfId="54" applyNumberFormat="1" applyFont="1" applyFill="1" applyAlignment="1">
      <alignment horizontal="center" vertical="center" wrapText="1"/>
      <protection/>
    </xf>
    <xf numFmtId="181" fontId="30" fillId="38" borderId="0" xfId="0" applyNumberFormat="1" applyFont="1" applyFill="1" applyAlignment="1">
      <alignment horizontal="center" vertical="center" wrapText="1"/>
    </xf>
    <xf numFmtId="181" fontId="31" fillId="38" borderId="0" xfId="0" applyNumberFormat="1" applyFont="1" applyFill="1" applyAlignment="1">
      <alignment horizontal="center" vertical="center" wrapText="1"/>
    </xf>
    <xf numFmtId="0" fontId="45" fillId="0" borderId="0" xfId="54" applyFont="1" applyAlignment="1">
      <alignment horizontal="right" vertical="center" wrapText="1"/>
      <protection/>
    </xf>
    <xf numFmtId="181" fontId="48" fillId="33" borderId="0" xfId="0" applyNumberFormat="1" applyFont="1" applyFill="1" applyAlignment="1">
      <alignment horizontal="center" vertical="center" wrapText="1"/>
    </xf>
    <xf numFmtId="181" fontId="48" fillId="0" borderId="0" xfId="0" applyNumberFormat="1" applyFont="1" applyAlignment="1">
      <alignment horizontal="center" vertical="center" wrapText="1"/>
    </xf>
    <xf numFmtId="181" fontId="48" fillId="33" borderId="12" xfId="54" applyNumberFormat="1" applyFont="1" applyFill="1" applyBorder="1" applyAlignment="1">
      <alignment horizontal="center" vertical="center" wrapText="1"/>
      <protection/>
    </xf>
    <xf numFmtId="181" fontId="48" fillId="0" borderId="0" xfId="54" applyNumberFormat="1" applyFont="1" applyAlignment="1">
      <alignment horizontal="left" vertical="center" wrapText="1"/>
      <protection/>
    </xf>
    <xf numFmtId="49" fontId="45" fillId="0" borderId="0" xfId="0" applyNumberFormat="1" applyFont="1" applyAlignment="1">
      <alignment horizontal="right" vertical="center" wrapText="1"/>
    </xf>
    <xf numFmtId="0" fontId="45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48" fillId="33" borderId="0" xfId="54" applyNumberFormat="1" applyFont="1" applyFill="1" applyAlignment="1">
      <alignment horizontal="center" vertical="center" wrapText="1"/>
      <protection/>
    </xf>
    <xf numFmtId="181" fontId="48" fillId="0" borderId="0" xfId="0" applyNumberFormat="1" applyFont="1" applyAlignment="1">
      <alignment horizontal="left" vertical="center" wrapText="1"/>
    </xf>
    <xf numFmtId="181" fontId="48" fillId="33" borderId="0" xfId="0" applyNumberFormat="1" applyFont="1" applyFill="1" applyAlignment="1">
      <alignment horizontal="left" vertical="center" wrapText="1"/>
    </xf>
    <xf numFmtId="181" fontId="48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1" sqref="J21"/>
    </sheetView>
  </sheetViews>
  <sheetFormatPr defaultColWidth="9.125" defaultRowHeight="12.75"/>
  <cols>
    <col min="1" max="1" width="21.375" style="1" customWidth="1"/>
    <col min="2" max="2" width="55.375" style="1" customWidth="1"/>
    <col min="3" max="3" width="11.125" style="1" customWidth="1"/>
    <col min="4" max="4" width="11.50390625" style="1" customWidth="1"/>
    <col min="5" max="5" width="11.00390625" style="1" customWidth="1"/>
    <col min="6" max="6" width="9.625" style="1" customWidth="1"/>
    <col min="7" max="7" width="10.00390625" style="1" customWidth="1"/>
    <col min="8" max="16384" width="9.125" style="1" customWidth="1"/>
  </cols>
  <sheetData>
    <row r="1" spans="1:7" ht="18.75" customHeight="1">
      <c r="A1" s="77" t="s">
        <v>64</v>
      </c>
      <c r="B1" s="77"/>
      <c r="C1" s="77"/>
      <c r="D1" s="77"/>
      <c r="E1" s="77"/>
      <c r="F1" s="77"/>
      <c r="G1" s="77"/>
    </row>
    <row r="2" spans="1:5" ht="14.25" customHeight="1">
      <c r="A2" s="78"/>
      <c r="B2" s="78"/>
      <c r="C2" s="78"/>
      <c r="D2" s="78"/>
      <c r="E2" s="78"/>
    </row>
    <row r="3" spans="1:5" ht="14.25" customHeight="1">
      <c r="A3" s="34"/>
      <c r="B3" s="35"/>
      <c r="C3" s="35"/>
      <c r="D3" s="35"/>
      <c r="E3" s="36" t="s">
        <v>51</v>
      </c>
    </row>
    <row r="4" spans="1:8" ht="12.75" customHeight="1">
      <c r="A4" s="37" t="s">
        <v>39</v>
      </c>
      <c r="B4" s="38"/>
      <c r="C4" s="72" t="s">
        <v>58</v>
      </c>
      <c r="D4" s="72" t="s">
        <v>63</v>
      </c>
      <c r="E4" s="72" t="s">
        <v>65</v>
      </c>
      <c r="F4" s="72" t="s">
        <v>59</v>
      </c>
      <c r="G4" s="72" t="s">
        <v>60</v>
      </c>
      <c r="H4" s="68"/>
    </row>
    <row r="5" spans="1:8" ht="27.75" customHeight="1">
      <c r="A5" s="39" t="s">
        <v>42</v>
      </c>
      <c r="B5" s="40" t="s">
        <v>16</v>
      </c>
      <c r="C5" s="73"/>
      <c r="D5" s="73"/>
      <c r="E5" s="73"/>
      <c r="F5" s="73"/>
      <c r="G5" s="73"/>
      <c r="H5" s="68"/>
    </row>
    <row r="6" spans="1:8" ht="44.25" customHeight="1">
      <c r="A6" s="39"/>
      <c r="B6" s="40"/>
      <c r="C6" s="74"/>
      <c r="D6" s="74"/>
      <c r="E6" s="74"/>
      <c r="F6" s="74"/>
      <c r="G6" s="74"/>
      <c r="H6" s="68"/>
    </row>
    <row r="7" spans="1:7" ht="12.75">
      <c r="A7" s="70" t="s">
        <v>22</v>
      </c>
      <c r="B7" s="71"/>
      <c r="C7" s="71"/>
      <c r="D7" s="71"/>
      <c r="E7" s="71"/>
      <c r="F7" s="71"/>
      <c r="G7" s="71"/>
    </row>
    <row r="8" spans="1:7" ht="12.75">
      <c r="A8" s="48" t="s">
        <v>3</v>
      </c>
      <c r="B8" s="50" t="s">
        <v>50</v>
      </c>
      <c r="C8" s="58">
        <f>C9+C11+C12+C13+C15+C16+C18+C20+C14+C21+C17+C19+C10</f>
        <v>991597.3999999999</v>
      </c>
      <c r="D8" s="58">
        <f>D9+D11+D12+D13+D15+D16+D18+D20+D14+D21+D17+D19+D10</f>
        <v>1165518</v>
      </c>
      <c r="E8" s="47">
        <f>E9+E11+E12+E13+E15+E16+E18+E20+E14+E21+E17+E19+E10-0.1</f>
        <v>1142526.3</v>
      </c>
      <c r="F8" s="19">
        <f aca="true" t="shared" si="0" ref="F8:F13">E8*100/D8</f>
        <v>98.0273406330919</v>
      </c>
      <c r="G8" s="19">
        <f aca="true" t="shared" si="1" ref="G8:G16">E8*100/C8</f>
        <v>115.22078416099116</v>
      </c>
    </row>
    <row r="9" spans="1:10" ht="12.75">
      <c r="A9" s="17" t="s">
        <v>56</v>
      </c>
      <c r="B9" s="23" t="s">
        <v>57</v>
      </c>
      <c r="C9" s="59">
        <v>746411.9</v>
      </c>
      <c r="D9" s="45">
        <v>869717.5</v>
      </c>
      <c r="E9" s="51">
        <v>860956.5</v>
      </c>
      <c r="F9" s="51">
        <f t="shared" si="0"/>
        <v>98.99266141017054</v>
      </c>
      <c r="G9" s="14">
        <f t="shared" si="1"/>
        <v>115.34603079077382</v>
      </c>
      <c r="J9" s="2"/>
    </row>
    <row r="10" spans="1:7" ht="25.5" customHeight="1">
      <c r="A10" s="17" t="s">
        <v>55</v>
      </c>
      <c r="B10" s="23" t="s">
        <v>54</v>
      </c>
      <c r="C10" s="59">
        <v>4122.2</v>
      </c>
      <c r="D10" s="45">
        <v>4922.2</v>
      </c>
      <c r="E10" s="14">
        <v>4620.3</v>
      </c>
      <c r="F10" s="14">
        <f t="shared" si="0"/>
        <v>93.86656373166471</v>
      </c>
      <c r="G10" s="14">
        <f t="shared" si="1"/>
        <v>112.08335354907574</v>
      </c>
    </row>
    <row r="11" spans="1:7" ht="12.75">
      <c r="A11" s="9" t="s">
        <v>8</v>
      </c>
      <c r="B11" s="55" t="s">
        <v>5</v>
      </c>
      <c r="C11" s="59">
        <v>68361.5</v>
      </c>
      <c r="D11" s="45">
        <v>69718.9</v>
      </c>
      <c r="E11" s="14">
        <v>66424.8</v>
      </c>
      <c r="F11" s="14">
        <f t="shared" si="0"/>
        <v>95.2751692869509</v>
      </c>
      <c r="G11" s="14">
        <f t="shared" si="1"/>
        <v>97.16697263810771</v>
      </c>
    </row>
    <row r="12" spans="1:7" ht="12.75">
      <c r="A12" s="9" t="s">
        <v>9</v>
      </c>
      <c r="B12" s="55" t="s">
        <v>6</v>
      </c>
      <c r="C12" s="59">
        <v>9937.5</v>
      </c>
      <c r="D12" s="45">
        <v>13282.6</v>
      </c>
      <c r="E12" s="14">
        <v>10834.7</v>
      </c>
      <c r="F12" s="14">
        <f t="shared" si="0"/>
        <v>81.57062623281587</v>
      </c>
      <c r="G12" s="14">
        <f t="shared" si="1"/>
        <v>109.02842767295597</v>
      </c>
    </row>
    <row r="13" spans="1:7" ht="11.25" customHeight="1">
      <c r="A13" s="9" t="s">
        <v>10</v>
      </c>
      <c r="B13" s="55" t="s">
        <v>21</v>
      </c>
      <c r="C13" s="59">
        <v>4256.5</v>
      </c>
      <c r="D13" s="45">
        <v>4600</v>
      </c>
      <c r="E13" s="14">
        <v>4274.4</v>
      </c>
      <c r="F13" s="14">
        <f t="shared" si="0"/>
        <v>92.92173913043477</v>
      </c>
      <c r="G13" s="14">
        <f t="shared" si="1"/>
        <v>100.42053330200868</v>
      </c>
    </row>
    <row r="14" spans="1:7" ht="21.75" customHeight="1" hidden="1">
      <c r="A14" s="9" t="s">
        <v>35</v>
      </c>
      <c r="B14" s="55" t="s">
        <v>36</v>
      </c>
      <c r="C14" s="59"/>
      <c r="D14" s="45"/>
      <c r="E14" s="14"/>
      <c r="F14" s="14"/>
      <c r="G14" s="14" t="e">
        <f t="shared" si="1"/>
        <v>#DIV/0!</v>
      </c>
    </row>
    <row r="15" spans="1:7" ht="22.5">
      <c r="A15" s="10" t="s">
        <v>11</v>
      </c>
      <c r="B15" s="55" t="s">
        <v>17</v>
      </c>
      <c r="C15" s="59">
        <v>115365.6</v>
      </c>
      <c r="D15" s="45">
        <v>136174.8</v>
      </c>
      <c r="E15" s="14">
        <v>130980.2</v>
      </c>
      <c r="F15" s="14">
        <f aca="true" t="shared" si="2" ref="F15:F28">E15*100/D15</f>
        <v>96.1853441312196</v>
      </c>
      <c r="G15" s="14">
        <f t="shared" si="1"/>
        <v>113.53488388219711</v>
      </c>
    </row>
    <row r="16" spans="1:7" ht="12.75">
      <c r="A16" s="24" t="s">
        <v>14</v>
      </c>
      <c r="B16" s="55" t="s">
        <v>13</v>
      </c>
      <c r="C16" s="59">
        <v>19334</v>
      </c>
      <c r="D16" s="45">
        <v>25467.7</v>
      </c>
      <c r="E16" s="14">
        <v>22800</v>
      </c>
      <c r="F16" s="14">
        <f t="shared" si="2"/>
        <v>89.52516324599394</v>
      </c>
      <c r="G16" s="14">
        <f t="shared" si="1"/>
        <v>117.92696803558498</v>
      </c>
    </row>
    <row r="17" spans="1:7" ht="24" customHeight="1">
      <c r="A17" s="25" t="s">
        <v>40</v>
      </c>
      <c r="B17" s="55" t="s">
        <v>41</v>
      </c>
      <c r="C17" s="59">
        <v>0</v>
      </c>
      <c r="D17" s="45">
        <v>650</v>
      </c>
      <c r="E17" s="14">
        <v>920</v>
      </c>
      <c r="F17" s="14">
        <f t="shared" si="2"/>
        <v>141.53846153846155</v>
      </c>
      <c r="G17" s="14"/>
    </row>
    <row r="18" spans="1:7" ht="12.75">
      <c r="A18" s="25" t="s">
        <v>18</v>
      </c>
      <c r="B18" s="55" t="s">
        <v>15</v>
      </c>
      <c r="C18" s="59">
        <v>11676.1</v>
      </c>
      <c r="D18" s="45">
        <v>27605.7</v>
      </c>
      <c r="E18" s="14">
        <v>26346.9</v>
      </c>
      <c r="F18" s="14">
        <f t="shared" si="2"/>
        <v>95.44007215901064</v>
      </c>
      <c r="G18" s="14">
        <f>E18*100/C18</f>
        <v>225.64811880679335</v>
      </c>
    </row>
    <row r="19" spans="1:7" ht="12.75">
      <c r="A19" s="25" t="s">
        <v>44</v>
      </c>
      <c r="B19" s="55" t="s">
        <v>45</v>
      </c>
      <c r="C19" s="59">
        <v>18.6</v>
      </c>
      <c r="D19" s="45">
        <v>18.6</v>
      </c>
      <c r="E19" s="14">
        <v>0</v>
      </c>
      <c r="F19" s="14">
        <f t="shared" si="2"/>
        <v>0</v>
      </c>
      <c r="G19" s="14">
        <f>E19*100/C19</f>
        <v>0</v>
      </c>
    </row>
    <row r="20" spans="1:7" ht="12.75">
      <c r="A20" s="17" t="s">
        <v>12</v>
      </c>
      <c r="B20" s="55" t="s">
        <v>7</v>
      </c>
      <c r="C20" s="59">
        <v>12113.5</v>
      </c>
      <c r="D20" s="45">
        <v>13010</v>
      </c>
      <c r="E20" s="14">
        <v>14036.3</v>
      </c>
      <c r="F20" s="14">
        <f t="shared" si="2"/>
        <v>107.88854727132974</v>
      </c>
      <c r="G20" s="14">
        <f>E20*100/C20</f>
        <v>115.8731993230693</v>
      </c>
    </row>
    <row r="21" spans="1:7" ht="12.75">
      <c r="A21" s="26" t="s">
        <v>37</v>
      </c>
      <c r="B21" s="12" t="s">
        <v>38</v>
      </c>
      <c r="C21" s="59">
        <v>0</v>
      </c>
      <c r="D21" s="45">
        <v>350</v>
      </c>
      <c r="E21" s="14">
        <v>332.3</v>
      </c>
      <c r="F21" s="14">
        <f t="shared" si="2"/>
        <v>94.94285714285714</v>
      </c>
      <c r="G21" s="14"/>
    </row>
    <row r="22" spans="1:7" ht="15.75" customHeight="1">
      <c r="A22" s="20" t="s">
        <v>1</v>
      </c>
      <c r="B22" s="63" t="s">
        <v>0</v>
      </c>
      <c r="C22" s="60">
        <f>C23+C26+C27+C25+C24</f>
        <v>4008342.9</v>
      </c>
      <c r="D22" s="60">
        <f>D23+D26+D27+D25+D24</f>
        <v>4738613.299999999</v>
      </c>
      <c r="E22" s="60">
        <f>E23+E26+E27+E25+E24</f>
        <v>3155557.0999999996</v>
      </c>
      <c r="F22" s="19">
        <f t="shared" si="2"/>
        <v>66.59241639320939</v>
      </c>
      <c r="G22" s="19">
        <f>E22*100/C22</f>
        <v>78.72472936384757</v>
      </c>
    </row>
    <row r="23" spans="1:7" ht="28.5" customHeight="1">
      <c r="A23" s="56" t="s">
        <v>49</v>
      </c>
      <c r="B23" s="64" t="s">
        <v>20</v>
      </c>
      <c r="C23" s="59">
        <v>4008342.9</v>
      </c>
      <c r="D23" s="45">
        <v>4659715.3</v>
      </c>
      <c r="E23" s="14">
        <v>3078660.8</v>
      </c>
      <c r="F23" s="14">
        <f t="shared" si="2"/>
        <v>66.06971889462861</v>
      </c>
      <c r="G23" s="14">
        <f>E23*100/C23</f>
        <v>76.80632313168617</v>
      </c>
    </row>
    <row r="24" spans="1:7" ht="18" customHeight="1">
      <c r="A24" s="56" t="s">
        <v>61</v>
      </c>
      <c r="B24" s="64" t="s">
        <v>62</v>
      </c>
      <c r="C24" s="59"/>
      <c r="D24" s="45">
        <v>1202.8</v>
      </c>
      <c r="E24" s="14">
        <v>1202.8</v>
      </c>
      <c r="F24" s="14">
        <f t="shared" si="2"/>
        <v>100</v>
      </c>
      <c r="G24" s="14"/>
    </row>
    <row r="25" spans="1:7" ht="18.75" customHeight="1">
      <c r="A25" s="56" t="s">
        <v>53</v>
      </c>
      <c r="B25" s="65" t="s">
        <v>19</v>
      </c>
      <c r="C25" s="59"/>
      <c r="D25" s="45">
        <v>81208</v>
      </c>
      <c r="E25" s="14">
        <v>79206.3</v>
      </c>
      <c r="F25" s="14">
        <f t="shared" si="2"/>
        <v>97.53509506452566</v>
      </c>
      <c r="G25" s="14"/>
    </row>
    <row r="26" spans="1:7" ht="51" customHeight="1">
      <c r="A26" s="56" t="s">
        <v>52</v>
      </c>
      <c r="B26" s="12" t="s">
        <v>47</v>
      </c>
      <c r="C26" s="59"/>
      <c r="D26" s="45">
        <v>426.1</v>
      </c>
      <c r="E26" s="14">
        <v>426.1</v>
      </c>
      <c r="F26" s="14">
        <f t="shared" si="2"/>
        <v>100</v>
      </c>
      <c r="G26" s="14"/>
    </row>
    <row r="27" spans="1:7" ht="13.5" customHeight="1">
      <c r="A27" s="56" t="s">
        <v>48</v>
      </c>
      <c r="B27" s="15" t="s">
        <v>46</v>
      </c>
      <c r="C27" s="59"/>
      <c r="D27" s="45">
        <v>-3938.9</v>
      </c>
      <c r="E27" s="14">
        <v>-3938.9</v>
      </c>
      <c r="F27" s="14">
        <f t="shared" si="2"/>
        <v>100</v>
      </c>
      <c r="G27" s="14"/>
    </row>
    <row r="28" spans="1:7" ht="15.75" customHeight="1">
      <c r="A28" s="17"/>
      <c r="B28" s="18" t="s">
        <v>4</v>
      </c>
      <c r="C28" s="19">
        <f>C22+C8</f>
        <v>4999940.3</v>
      </c>
      <c r="D28" s="19">
        <f>D22+D8</f>
        <v>5904131.299999999</v>
      </c>
      <c r="E28" s="19">
        <f>E22+E8</f>
        <v>4298083.399999999</v>
      </c>
      <c r="F28" s="19">
        <f t="shared" si="2"/>
        <v>72.79789661859316</v>
      </c>
      <c r="G28" s="19">
        <f>E28*100/C28</f>
        <v>85.96269439457106</v>
      </c>
    </row>
    <row r="29" spans="1:7" ht="12.75">
      <c r="A29" s="75"/>
      <c r="B29" s="76"/>
      <c r="C29" s="76"/>
      <c r="D29" s="76"/>
      <c r="E29" s="76"/>
      <c r="F29" s="19"/>
      <c r="G29" s="14"/>
    </row>
    <row r="30" spans="1:7" ht="12.75">
      <c r="A30" s="70" t="s">
        <v>23</v>
      </c>
      <c r="B30" s="71"/>
      <c r="C30" s="71"/>
      <c r="D30" s="71"/>
      <c r="E30" s="71"/>
      <c r="F30" s="71"/>
      <c r="G30" s="71"/>
    </row>
    <row r="31" spans="1:7" ht="12.75">
      <c r="A31" s="20" t="s">
        <v>3</v>
      </c>
      <c r="B31" s="21" t="s">
        <v>50</v>
      </c>
      <c r="C31" s="22">
        <f>C32+C34+C36+C38+C35+C37+C40+C33+C39</f>
        <v>20907.3</v>
      </c>
      <c r="D31" s="22">
        <f>D32+D34+D36+D38+D35+D37+D40+D33+D39</f>
        <v>24982</v>
      </c>
      <c r="E31" s="22">
        <f>E32+E34+E36+E38+E35+E37+E40+E33+E39</f>
        <v>23773.699999999997</v>
      </c>
      <c r="F31" s="19">
        <f aca="true" t="shared" si="3" ref="F31:F39">E31*100/D31</f>
        <v>95.16331758866382</v>
      </c>
      <c r="G31" s="19">
        <f aca="true" t="shared" si="4" ref="G31:G36">E31*100/C31</f>
        <v>113.71004386027845</v>
      </c>
    </row>
    <row r="32" spans="1:7" ht="12.75">
      <c r="A32" s="9" t="s">
        <v>56</v>
      </c>
      <c r="B32" s="41" t="s">
        <v>57</v>
      </c>
      <c r="C32" s="59">
        <v>16900</v>
      </c>
      <c r="D32" s="45">
        <v>20516</v>
      </c>
      <c r="E32" s="51">
        <v>19643.8</v>
      </c>
      <c r="F32" s="14">
        <f t="shared" si="3"/>
        <v>95.74868395398713</v>
      </c>
      <c r="G32" s="14">
        <f t="shared" si="4"/>
        <v>116.23550295857989</v>
      </c>
    </row>
    <row r="33" spans="1:7" ht="25.5" customHeight="1">
      <c r="A33" s="9" t="s">
        <v>55</v>
      </c>
      <c r="B33" s="23" t="s">
        <v>54</v>
      </c>
      <c r="C33" s="59">
        <v>1918.5</v>
      </c>
      <c r="D33" s="45">
        <v>2266.4</v>
      </c>
      <c r="E33" s="51">
        <v>2150.3</v>
      </c>
      <c r="F33" s="14">
        <f t="shared" si="3"/>
        <v>94.877338510413</v>
      </c>
      <c r="G33" s="14">
        <f t="shared" si="4"/>
        <v>112.08235600729738</v>
      </c>
    </row>
    <row r="34" spans="1:7" ht="12.75">
      <c r="A34" s="9" t="s">
        <v>9</v>
      </c>
      <c r="B34" s="23" t="s">
        <v>6</v>
      </c>
      <c r="C34" s="59">
        <v>1187</v>
      </c>
      <c r="D34" s="45">
        <v>1247.5</v>
      </c>
      <c r="E34" s="14">
        <v>982.6</v>
      </c>
      <c r="F34" s="14">
        <f t="shared" si="3"/>
        <v>78.76553106212425</v>
      </c>
      <c r="G34" s="14">
        <f t="shared" si="4"/>
        <v>82.78011794439765</v>
      </c>
    </row>
    <row r="35" spans="1:7" ht="12.75">
      <c r="A35" s="9" t="s">
        <v>10</v>
      </c>
      <c r="B35" s="23" t="s">
        <v>21</v>
      </c>
      <c r="C35" s="59">
        <v>9.3</v>
      </c>
      <c r="D35" s="45">
        <v>5</v>
      </c>
      <c r="E35" s="14">
        <v>2.9</v>
      </c>
      <c r="F35" s="14">
        <f t="shared" si="3"/>
        <v>58</v>
      </c>
      <c r="G35" s="14">
        <f t="shared" si="4"/>
        <v>31.18279569892473</v>
      </c>
    </row>
    <row r="36" spans="1:7" ht="22.5">
      <c r="A36" s="10" t="s">
        <v>11</v>
      </c>
      <c r="B36" s="23" t="s">
        <v>17</v>
      </c>
      <c r="C36" s="59">
        <v>772.5</v>
      </c>
      <c r="D36" s="45">
        <v>842.5</v>
      </c>
      <c r="E36" s="14">
        <v>899.8</v>
      </c>
      <c r="F36" s="14">
        <f t="shared" si="3"/>
        <v>106.80118694362018</v>
      </c>
      <c r="G36" s="14">
        <f t="shared" si="4"/>
        <v>116.4789644012945</v>
      </c>
    </row>
    <row r="37" spans="1:7" ht="28.5" customHeight="1">
      <c r="A37" s="25" t="s">
        <v>40</v>
      </c>
      <c r="B37" s="23" t="s">
        <v>41</v>
      </c>
      <c r="C37" s="59">
        <v>0</v>
      </c>
      <c r="D37" s="45">
        <v>51.6</v>
      </c>
      <c r="E37" s="14">
        <v>51.6</v>
      </c>
      <c r="F37" s="14">
        <f t="shared" si="3"/>
        <v>100</v>
      </c>
      <c r="G37" s="14"/>
    </row>
    <row r="38" spans="1:7" ht="13.5" customHeight="1">
      <c r="A38" s="24" t="s">
        <v>18</v>
      </c>
      <c r="B38" s="23" t="s">
        <v>15</v>
      </c>
      <c r="C38" s="59">
        <v>120</v>
      </c>
      <c r="D38" s="45">
        <v>50</v>
      </c>
      <c r="E38" s="14">
        <v>26.7</v>
      </c>
      <c r="F38" s="14">
        <f t="shared" si="3"/>
        <v>53.4</v>
      </c>
      <c r="G38" s="14">
        <f>E38*100/C38</f>
        <v>22.25</v>
      </c>
    </row>
    <row r="39" spans="1:7" ht="17.25" customHeight="1">
      <c r="A39" s="17" t="s">
        <v>12</v>
      </c>
      <c r="B39" s="23" t="s">
        <v>7</v>
      </c>
      <c r="C39" s="59"/>
      <c r="D39" s="45">
        <v>3</v>
      </c>
      <c r="E39" s="14">
        <v>3</v>
      </c>
      <c r="F39" s="14">
        <f t="shared" si="3"/>
        <v>100</v>
      </c>
      <c r="G39" s="14"/>
    </row>
    <row r="40" spans="1:7" ht="15.75" customHeight="1">
      <c r="A40" s="26" t="s">
        <v>37</v>
      </c>
      <c r="B40" s="12" t="s">
        <v>38</v>
      </c>
      <c r="C40" s="59"/>
      <c r="D40" s="23"/>
      <c r="E40" s="14">
        <v>13</v>
      </c>
      <c r="F40" s="19"/>
      <c r="G40" s="14"/>
    </row>
    <row r="41" spans="1:7" ht="17.25" customHeight="1">
      <c r="A41" s="20" t="s">
        <v>1</v>
      </c>
      <c r="B41" s="27" t="s">
        <v>0</v>
      </c>
      <c r="C41" s="60">
        <f>C42+C43</f>
        <v>6595.8</v>
      </c>
      <c r="D41" s="28">
        <f>D42+D43</f>
        <v>7332</v>
      </c>
      <c r="E41" s="28">
        <f>E42+E43</f>
        <v>6798.7</v>
      </c>
      <c r="F41" s="19">
        <f>E41*100/D41</f>
        <v>92.72640480087288</v>
      </c>
      <c r="G41" s="19">
        <f>E41*100/C41</f>
        <v>103.07620000606447</v>
      </c>
    </row>
    <row r="42" spans="1:7" ht="23.25" customHeight="1">
      <c r="A42" s="11" t="s">
        <v>49</v>
      </c>
      <c r="B42" s="29" t="s">
        <v>20</v>
      </c>
      <c r="C42" s="59">
        <v>6595.8</v>
      </c>
      <c r="D42" s="45">
        <v>7332</v>
      </c>
      <c r="E42" s="14">
        <v>6798.7</v>
      </c>
      <c r="F42" s="14">
        <f>E42*100/D42</f>
        <v>92.72640480087288</v>
      </c>
      <c r="G42" s="14">
        <f>E42*100/C42</f>
        <v>103.07620000606447</v>
      </c>
    </row>
    <row r="43" spans="1:7" ht="18" customHeight="1" hidden="1">
      <c r="A43" s="11" t="s">
        <v>48</v>
      </c>
      <c r="B43" s="15" t="s">
        <v>46</v>
      </c>
      <c r="C43" s="52"/>
      <c r="D43" s="45"/>
      <c r="E43" s="14"/>
      <c r="F43" s="14"/>
      <c r="G43" s="14"/>
    </row>
    <row r="44" spans="1:7" ht="14.25" customHeight="1">
      <c r="A44" s="17"/>
      <c r="B44" s="18" t="s">
        <v>4</v>
      </c>
      <c r="C44" s="19">
        <f>C41+C31</f>
        <v>27503.1</v>
      </c>
      <c r="D44" s="19">
        <f>D41+D31</f>
        <v>32314</v>
      </c>
      <c r="E44" s="19">
        <f>E41+E31</f>
        <v>30572.399999999998</v>
      </c>
      <c r="F44" s="19">
        <f>E44*100/D44</f>
        <v>94.61038559138454</v>
      </c>
      <c r="G44" s="19">
        <f>E44*100/C44</f>
        <v>111.15983289156496</v>
      </c>
    </row>
    <row r="45" spans="1:7" ht="12.75">
      <c r="A45" s="42"/>
      <c r="B45" s="81"/>
      <c r="C45" s="81"/>
      <c r="D45" s="81"/>
      <c r="E45" s="81"/>
      <c r="F45" s="19"/>
      <c r="G45" s="14"/>
    </row>
    <row r="46" spans="1:7" ht="12.75">
      <c r="A46" s="70" t="s">
        <v>24</v>
      </c>
      <c r="B46" s="71"/>
      <c r="C46" s="71"/>
      <c r="D46" s="71"/>
      <c r="E46" s="71"/>
      <c r="F46" s="71"/>
      <c r="G46" s="71"/>
    </row>
    <row r="47" spans="1:7" ht="12.75">
      <c r="A47" s="20" t="s">
        <v>3</v>
      </c>
      <c r="B47" s="21" t="s">
        <v>50</v>
      </c>
      <c r="C47" s="58">
        <f>C48+C51+C53+C55+C56+C57+C52+C50+C49+C54</f>
        <v>23326.5</v>
      </c>
      <c r="D47" s="22">
        <f>D48+D51+D53+D55+D56+D57+D52+D50+D49+D54</f>
        <v>25378.7</v>
      </c>
      <c r="E47" s="22">
        <f>E48+E51+E53+E55+E56+E57+E52+E50+E49+E54+0.1</f>
        <v>23742.699999999997</v>
      </c>
      <c r="F47" s="19">
        <f>E47*100/D47</f>
        <v>93.55364932009911</v>
      </c>
      <c r="G47" s="19">
        <f aca="true" t="shared" si="5" ref="G47:G53">E47*100/C47</f>
        <v>101.78423681220927</v>
      </c>
    </row>
    <row r="48" spans="1:7" ht="12.75">
      <c r="A48" s="9" t="s">
        <v>56</v>
      </c>
      <c r="B48" s="41" t="s">
        <v>57</v>
      </c>
      <c r="C48" s="59">
        <v>14500</v>
      </c>
      <c r="D48" s="45">
        <v>15610</v>
      </c>
      <c r="E48" s="51">
        <v>14263.1</v>
      </c>
      <c r="F48" s="14">
        <f>E48*100/D48</f>
        <v>91.37155669442664</v>
      </c>
      <c r="G48" s="14">
        <f t="shared" si="5"/>
        <v>98.36620689655173</v>
      </c>
    </row>
    <row r="49" spans="1:7" ht="24" customHeight="1">
      <c r="A49" s="9" t="s">
        <v>55</v>
      </c>
      <c r="B49" s="23" t="s">
        <v>54</v>
      </c>
      <c r="C49" s="59">
        <v>4528.8</v>
      </c>
      <c r="D49" s="45">
        <v>5364.5</v>
      </c>
      <c r="E49" s="51">
        <v>5075.9</v>
      </c>
      <c r="F49" s="14">
        <f>E49*100/D49</f>
        <v>94.6201882747693</v>
      </c>
      <c r="G49" s="14">
        <f t="shared" si="5"/>
        <v>112.08046281575692</v>
      </c>
    </row>
    <row r="50" spans="1:7" ht="12.75">
      <c r="A50" s="9" t="s">
        <v>8</v>
      </c>
      <c r="B50" s="23" t="s">
        <v>5</v>
      </c>
      <c r="C50" s="59">
        <v>17.5</v>
      </c>
      <c r="D50" s="45">
        <v>80.1</v>
      </c>
      <c r="E50" s="51">
        <v>80.1</v>
      </c>
      <c r="F50" s="14">
        <f>E50*100/D50</f>
        <v>100</v>
      </c>
      <c r="G50" s="14">
        <f t="shared" si="5"/>
        <v>457.71428571428567</v>
      </c>
    </row>
    <row r="51" spans="1:7" ht="11.25" customHeight="1">
      <c r="A51" s="9" t="s">
        <v>9</v>
      </c>
      <c r="B51" s="23" t="s">
        <v>6</v>
      </c>
      <c r="C51" s="59">
        <v>3490</v>
      </c>
      <c r="D51" s="45">
        <v>3230</v>
      </c>
      <c r="E51" s="14">
        <v>3217.5</v>
      </c>
      <c r="F51" s="14">
        <f>E51*100/D51</f>
        <v>99.61300309597523</v>
      </c>
      <c r="G51" s="14">
        <f t="shared" si="5"/>
        <v>92.1919770773639</v>
      </c>
    </row>
    <row r="52" spans="1:7" ht="19.5" customHeight="1" hidden="1">
      <c r="A52" s="9" t="s">
        <v>10</v>
      </c>
      <c r="B52" s="23" t="s">
        <v>21</v>
      </c>
      <c r="C52" s="59"/>
      <c r="D52" s="45"/>
      <c r="E52" s="14"/>
      <c r="F52" s="14"/>
      <c r="G52" s="14" t="e">
        <f t="shared" si="5"/>
        <v>#DIV/0!</v>
      </c>
    </row>
    <row r="53" spans="1:7" ht="23.25" customHeight="1">
      <c r="A53" s="10" t="s">
        <v>11</v>
      </c>
      <c r="B53" s="23" t="s">
        <v>17</v>
      </c>
      <c r="C53" s="59">
        <v>724.2</v>
      </c>
      <c r="D53" s="45">
        <v>845.4</v>
      </c>
      <c r="E53" s="14">
        <v>761.3</v>
      </c>
      <c r="F53" s="14">
        <f>E53*100/D53</f>
        <v>90.05204636858292</v>
      </c>
      <c r="G53" s="14">
        <f t="shared" si="5"/>
        <v>105.12289422811378</v>
      </c>
    </row>
    <row r="54" spans="1:7" ht="15.75" customHeight="1" hidden="1">
      <c r="A54" s="25" t="s">
        <v>40</v>
      </c>
      <c r="B54" s="23" t="s">
        <v>41</v>
      </c>
      <c r="C54" s="59"/>
      <c r="D54" s="45"/>
      <c r="E54" s="14"/>
      <c r="F54" s="14" t="e">
        <f>E54*100/D54</f>
        <v>#DIV/0!</v>
      </c>
      <c r="G54" s="14"/>
    </row>
    <row r="55" spans="1:7" ht="12.75">
      <c r="A55" s="25" t="s">
        <v>18</v>
      </c>
      <c r="B55" s="23" t="s">
        <v>15</v>
      </c>
      <c r="C55" s="59">
        <v>66</v>
      </c>
      <c r="D55" s="45">
        <v>144.4</v>
      </c>
      <c r="E55" s="14">
        <v>252.9</v>
      </c>
      <c r="F55" s="14">
        <f>E55*100/D55</f>
        <v>175.13850415512465</v>
      </c>
      <c r="G55" s="14">
        <f>E55*100/C55</f>
        <v>383.1818181818182</v>
      </c>
    </row>
    <row r="56" spans="1:7" ht="21" customHeight="1">
      <c r="A56" s="17" t="s">
        <v>12</v>
      </c>
      <c r="B56" s="23" t="s">
        <v>7</v>
      </c>
      <c r="C56" s="59"/>
      <c r="D56" s="45">
        <v>104.3</v>
      </c>
      <c r="E56" s="14">
        <v>91.8</v>
      </c>
      <c r="F56" s="14">
        <f>E56*100/D56</f>
        <v>88.01534036433365</v>
      </c>
      <c r="G56" s="14"/>
    </row>
    <row r="57" spans="1:7" ht="12.75" customHeight="1">
      <c r="A57" s="46" t="s">
        <v>37</v>
      </c>
      <c r="B57" s="12" t="s">
        <v>38</v>
      </c>
      <c r="C57" s="59"/>
      <c r="D57" s="45"/>
      <c r="E57" s="14"/>
      <c r="F57" s="14"/>
      <c r="G57" s="14"/>
    </row>
    <row r="58" spans="1:7" ht="16.5" customHeight="1">
      <c r="A58" s="48" t="s">
        <v>1</v>
      </c>
      <c r="B58" s="27" t="s">
        <v>0</v>
      </c>
      <c r="C58" s="60">
        <f>C59+C61+C60</f>
        <v>30117.7</v>
      </c>
      <c r="D58" s="28">
        <f>D59+D61+D60</f>
        <v>41627.1</v>
      </c>
      <c r="E58" s="28">
        <f>E59+E61+E60</f>
        <v>38516.3</v>
      </c>
      <c r="F58" s="19">
        <f>E58*100/D58</f>
        <v>92.52698362364903</v>
      </c>
      <c r="G58" s="19">
        <f>E58*100/C58</f>
        <v>127.885927544268</v>
      </c>
    </row>
    <row r="59" spans="1:7" ht="23.25" customHeight="1">
      <c r="A59" s="56" t="s">
        <v>49</v>
      </c>
      <c r="B59" s="29" t="s">
        <v>20</v>
      </c>
      <c r="C59" s="59">
        <v>30117.7</v>
      </c>
      <c r="D59" s="45">
        <v>41627.1</v>
      </c>
      <c r="E59" s="14">
        <v>38516.3</v>
      </c>
      <c r="F59" s="14">
        <f>E59*100/D59</f>
        <v>92.52698362364903</v>
      </c>
      <c r="G59" s="14">
        <f>E59*100/C59</f>
        <v>127.885927544268</v>
      </c>
    </row>
    <row r="60" spans="1:7" ht="12" customHeight="1" hidden="1">
      <c r="A60" s="11" t="s">
        <v>52</v>
      </c>
      <c r="B60" s="12" t="s">
        <v>47</v>
      </c>
      <c r="C60" s="30"/>
      <c r="D60" s="45"/>
      <c r="E60" s="14"/>
      <c r="F60" s="14" t="e">
        <f>E60*100/D60</f>
        <v>#DIV/0!</v>
      </c>
      <c r="G60" s="14"/>
    </row>
    <row r="61" spans="1:7" ht="12" customHeight="1" hidden="1">
      <c r="A61" s="11" t="s">
        <v>48</v>
      </c>
      <c r="B61" s="15" t="s">
        <v>46</v>
      </c>
      <c r="C61" s="15"/>
      <c r="D61" s="45"/>
      <c r="E61" s="14"/>
      <c r="F61" s="14"/>
      <c r="G61" s="14" t="e">
        <f>E61*100/C61</f>
        <v>#DIV/0!</v>
      </c>
    </row>
    <row r="62" spans="1:7" ht="18" customHeight="1">
      <c r="A62" s="10"/>
      <c r="B62" s="53" t="s">
        <v>4</v>
      </c>
      <c r="C62" s="54">
        <f>C58+C47</f>
        <v>53444.2</v>
      </c>
      <c r="D62" s="54">
        <f>D58+D47</f>
        <v>67005.8</v>
      </c>
      <c r="E62" s="54">
        <f>E58+E47</f>
        <v>62259</v>
      </c>
      <c r="F62" s="19">
        <f>E62*100/D62</f>
        <v>92.91583713648669</v>
      </c>
      <c r="G62" s="19">
        <f>E62*100/C62</f>
        <v>116.49346421127083</v>
      </c>
    </row>
    <row r="63" spans="1:7" ht="12.75">
      <c r="A63" s="75"/>
      <c r="B63" s="76"/>
      <c r="C63" s="76"/>
      <c r="D63" s="76"/>
      <c r="E63" s="76"/>
      <c r="F63" s="19"/>
      <c r="G63" s="14"/>
    </row>
    <row r="64" spans="1:7" ht="12.75">
      <c r="A64" s="70" t="s">
        <v>25</v>
      </c>
      <c r="B64" s="71"/>
      <c r="C64" s="71"/>
      <c r="D64" s="71"/>
      <c r="E64" s="71"/>
      <c r="F64" s="71"/>
      <c r="G64" s="71"/>
    </row>
    <row r="65" spans="1:7" ht="12.75">
      <c r="A65" s="48" t="s">
        <v>3</v>
      </c>
      <c r="B65" s="50" t="s">
        <v>50</v>
      </c>
      <c r="C65" s="58">
        <f>C66+C69+C71+C73+C70+C75+C74+C68+C72+C67</f>
        <v>48800.4</v>
      </c>
      <c r="D65" s="47">
        <f>D66+D69+D71+D73+D70+D75+D74+D68+D72+D67</f>
        <v>58764.200000000004</v>
      </c>
      <c r="E65" s="47">
        <f>E66+E69+E71+E73+E70+E75+E74+E68+E72+E67</f>
        <v>67632.7</v>
      </c>
      <c r="F65" s="19">
        <f>E65*100/D65</f>
        <v>115.09167145983439</v>
      </c>
      <c r="G65" s="19">
        <f aca="true" t="shared" si="6" ref="G65:G71">E65*100/C65</f>
        <v>138.59046237325924</v>
      </c>
    </row>
    <row r="66" spans="1:7" ht="12.75">
      <c r="A66" s="9" t="s">
        <v>56</v>
      </c>
      <c r="B66" s="41" t="s">
        <v>57</v>
      </c>
      <c r="C66" s="59">
        <v>24800</v>
      </c>
      <c r="D66" s="45">
        <v>24957.1</v>
      </c>
      <c r="E66" s="16">
        <v>27684.9</v>
      </c>
      <c r="F66" s="14">
        <f>E66*100/D66</f>
        <v>110.92995580415995</v>
      </c>
      <c r="G66" s="14">
        <f t="shared" si="6"/>
        <v>111.63266129032257</v>
      </c>
    </row>
    <row r="67" spans="1:7" ht="23.25" customHeight="1">
      <c r="A67" s="9" t="s">
        <v>55</v>
      </c>
      <c r="B67" s="23" t="s">
        <v>54</v>
      </c>
      <c r="C67" s="59">
        <v>7795.2</v>
      </c>
      <c r="D67" s="45">
        <v>8106</v>
      </c>
      <c r="E67" s="16">
        <v>8737</v>
      </c>
      <c r="F67" s="14">
        <f>E67*100/D67</f>
        <v>107.78435726622256</v>
      </c>
      <c r="G67" s="14">
        <f t="shared" si="6"/>
        <v>112.08179392446634</v>
      </c>
    </row>
    <row r="68" spans="1:7" ht="12.75">
      <c r="A68" s="9" t="s">
        <v>8</v>
      </c>
      <c r="B68" s="23" t="s">
        <v>5</v>
      </c>
      <c r="C68" s="59">
        <v>25</v>
      </c>
      <c r="D68" s="45">
        <v>67</v>
      </c>
      <c r="E68" s="13">
        <v>67.2</v>
      </c>
      <c r="F68" s="14">
        <f>E68*100/D68</f>
        <v>100.29850746268657</v>
      </c>
      <c r="G68" s="14">
        <f t="shared" si="6"/>
        <v>268.8</v>
      </c>
    </row>
    <row r="69" spans="1:7" ht="12.75">
      <c r="A69" s="9" t="s">
        <v>9</v>
      </c>
      <c r="B69" s="23" t="s">
        <v>6</v>
      </c>
      <c r="C69" s="59">
        <v>8080</v>
      </c>
      <c r="D69" s="45">
        <v>15782.1</v>
      </c>
      <c r="E69" s="13">
        <v>20075.7</v>
      </c>
      <c r="F69" s="14">
        <f>E69*100/D69</f>
        <v>127.20550497082137</v>
      </c>
      <c r="G69" s="14">
        <f t="shared" si="6"/>
        <v>248.46163366336634</v>
      </c>
    </row>
    <row r="70" spans="1:7" ht="18" customHeight="1">
      <c r="A70" s="9" t="s">
        <v>10</v>
      </c>
      <c r="B70" s="23" t="s">
        <v>21</v>
      </c>
      <c r="C70" s="59">
        <v>60.8</v>
      </c>
      <c r="D70" s="45">
        <v>0</v>
      </c>
      <c r="E70" s="13"/>
      <c r="F70" s="14"/>
      <c r="G70" s="14">
        <f t="shared" si="6"/>
        <v>0</v>
      </c>
    </row>
    <row r="71" spans="1:7" ht="23.25" customHeight="1">
      <c r="A71" s="10" t="s">
        <v>11</v>
      </c>
      <c r="B71" s="23" t="s">
        <v>17</v>
      </c>
      <c r="C71" s="59">
        <v>8014.1</v>
      </c>
      <c r="D71" s="45">
        <v>9014.5</v>
      </c>
      <c r="E71" s="13">
        <v>10181.7</v>
      </c>
      <c r="F71" s="14">
        <f>E71*100/D71</f>
        <v>112.94802817682624</v>
      </c>
      <c r="G71" s="14">
        <f t="shared" si="6"/>
        <v>127.04732908249211</v>
      </c>
    </row>
    <row r="72" spans="1:7" ht="24" customHeight="1">
      <c r="A72" s="25" t="s">
        <v>40</v>
      </c>
      <c r="B72" s="23" t="s">
        <v>41</v>
      </c>
      <c r="C72" s="59">
        <v>0</v>
      </c>
      <c r="D72" s="45">
        <v>520.3</v>
      </c>
      <c r="E72" s="13">
        <v>520.3</v>
      </c>
      <c r="F72" s="14">
        <f>E72*100/D72</f>
        <v>100</v>
      </c>
      <c r="G72" s="14"/>
    </row>
    <row r="73" spans="1:7" ht="12.75">
      <c r="A73" s="24" t="s">
        <v>18</v>
      </c>
      <c r="B73" s="23" t="s">
        <v>15</v>
      </c>
      <c r="C73" s="59">
        <v>25.3</v>
      </c>
      <c r="D73" s="45">
        <v>155.3</v>
      </c>
      <c r="E73" s="13">
        <v>161.7</v>
      </c>
      <c r="F73" s="14">
        <f>E73*100/D73</f>
        <v>104.12105602060527</v>
      </c>
      <c r="G73" s="14">
        <f>E73*100/C73</f>
        <v>639.1304347826086</v>
      </c>
    </row>
    <row r="74" spans="1:7" ht="18" customHeight="1">
      <c r="A74" s="17" t="s">
        <v>12</v>
      </c>
      <c r="B74" s="23" t="s">
        <v>7</v>
      </c>
      <c r="C74" s="59"/>
      <c r="D74" s="45">
        <v>161.9</v>
      </c>
      <c r="E74" s="13">
        <v>204.2</v>
      </c>
      <c r="F74" s="14">
        <f>E74*100/D74</f>
        <v>126.12723903644225</v>
      </c>
      <c r="G74" s="14"/>
    </row>
    <row r="75" spans="1:7" ht="18" customHeight="1">
      <c r="A75" s="26" t="s">
        <v>37</v>
      </c>
      <c r="B75" s="12" t="s">
        <v>38</v>
      </c>
      <c r="C75" s="59"/>
      <c r="D75" s="45"/>
      <c r="E75" s="13"/>
      <c r="F75" s="14"/>
      <c r="G75" s="14"/>
    </row>
    <row r="76" spans="1:7" ht="16.5" customHeight="1">
      <c r="A76" s="20" t="s">
        <v>1</v>
      </c>
      <c r="B76" s="27" t="s">
        <v>0</v>
      </c>
      <c r="C76" s="60">
        <f>C77+C79+C78</f>
        <v>31999.2</v>
      </c>
      <c r="D76" s="60">
        <f>D77+D79+D78</f>
        <v>49842.6</v>
      </c>
      <c r="E76" s="60">
        <f>E77+E79+E78</f>
        <v>40976.1</v>
      </c>
      <c r="F76" s="19">
        <f>E76*100/D76</f>
        <v>82.21100022872001</v>
      </c>
      <c r="G76" s="19">
        <f>E76*100/C76</f>
        <v>128.05351383784594</v>
      </c>
    </row>
    <row r="77" spans="1:7" ht="28.5" customHeight="1">
      <c r="A77" s="56" t="s">
        <v>49</v>
      </c>
      <c r="B77" s="29" t="s">
        <v>20</v>
      </c>
      <c r="C77" s="59">
        <v>31999.2</v>
      </c>
      <c r="D77" s="45">
        <v>49692.6</v>
      </c>
      <c r="E77" s="14">
        <v>40826.1</v>
      </c>
      <c r="F77" s="14">
        <f>E77*100/D77</f>
        <v>82.15730309945546</v>
      </c>
      <c r="G77" s="14">
        <f>E77*100/C77</f>
        <v>127.58475211880297</v>
      </c>
    </row>
    <row r="78" spans="1:7" ht="22.5" customHeight="1">
      <c r="A78" s="56" t="s">
        <v>61</v>
      </c>
      <c r="B78" s="29" t="s">
        <v>62</v>
      </c>
      <c r="C78" s="59"/>
      <c r="D78" s="45">
        <v>150</v>
      </c>
      <c r="E78" s="14">
        <v>150</v>
      </c>
      <c r="F78" s="14">
        <f>E78*100/D78</f>
        <v>100</v>
      </c>
      <c r="G78" s="14"/>
    </row>
    <row r="79" spans="1:7" ht="19.5" customHeight="1" hidden="1">
      <c r="A79" s="56" t="s">
        <v>53</v>
      </c>
      <c r="B79" s="30" t="s">
        <v>19</v>
      </c>
      <c r="C79" s="59"/>
      <c r="D79" s="45"/>
      <c r="E79" s="14"/>
      <c r="F79" s="14" t="e">
        <f>E79*100/D79</f>
        <v>#DIV/0!</v>
      </c>
      <c r="G79" s="14"/>
    </row>
    <row r="80" spans="1:7" ht="18" customHeight="1">
      <c r="A80" s="17"/>
      <c r="B80" s="18" t="s">
        <v>4</v>
      </c>
      <c r="C80" s="19">
        <f>C76+C65</f>
        <v>80799.6</v>
      </c>
      <c r="D80" s="19">
        <f>D76+D65</f>
        <v>108606.8</v>
      </c>
      <c r="E80" s="19">
        <f>E76+E65</f>
        <v>108608.79999999999</v>
      </c>
      <c r="F80" s="19">
        <f>E80*100/D80</f>
        <v>100.00184150532009</v>
      </c>
      <c r="G80" s="19">
        <f>E80*100/C80</f>
        <v>134.41749711632232</v>
      </c>
    </row>
    <row r="81" spans="1:7" ht="18.75" customHeight="1">
      <c r="A81" s="75"/>
      <c r="B81" s="76"/>
      <c r="C81" s="76"/>
      <c r="D81" s="76"/>
      <c r="E81" s="76"/>
      <c r="F81" s="19"/>
      <c r="G81" s="14"/>
    </row>
    <row r="82" spans="1:7" ht="12.75">
      <c r="A82" s="70" t="s">
        <v>26</v>
      </c>
      <c r="B82" s="71"/>
      <c r="C82" s="71"/>
      <c r="D82" s="71"/>
      <c r="E82" s="71"/>
      <c r="F82" s="71"/>
      <c r="G82" s="71"/>
    </row>
    <row r="83" spans="1:7" ht="12.75">
      <c r="A83" s="20" t="s">
        <v>3</v>
      </c>
      <c r="B83" s="21" t="s">
        <v>50</v>
      </c>
      <c r="C83" s="58">
        <f>C84+C86+C87+C88+C89+C90+C91+C92+C93+C85</f>
        <v>31975</v>
      </c>
      <c r="D83" s="22">
        <f>D84+D86+D87+D88+D89+D90+D91+D92+D93+D85</f>
        <v>43506.1</v>
      </c>
      <c r="E83" s="22">
        <f>E84+E86+E87+E88+E89+E90+E91+E92+E93+E85</f>
        <v>43192.200000000004</v>
      </c>
      <c r="F83" s="19">
        <f aca="true" t="shared" si="7" ref="F83:F96">E83*100/D83</f>
        <v>99.2784919815842</v>
      </c>
      <c r="G83" s="19">
        <f aca="true" t="shared" si="8" ref="G83:G89">E83*100/C83</f>
        <v>135.08115715402658</v>
      </c>
    </row>
    <row r="84" spans="1:7" ht="13.5" customHeight="1">
      <c r="A84" s="9" t="s">
        <v>56</v>
      </c>
      <c r="B84" s="41" t="s">
        <v>57</v>
      </c>
      <c r="C84" s="59">
        <v>17900</v>
      </c>
      <c r="D84" s="45">
        <v>23328</v>
      </c>
      <c r="E84" s="14">
        <v>24048.2</v>
      </c>
      <c r="F84" s="14">
        <f t="shared" si="7"/>
        <v>103.08727709190673</v>
      </c>
      <c r="G84" s="14">
        <f t="shared" si="8"/>
        <v>134.34748603351954</v>
      </c>
    </row>
    <row r="85" spans="1:7" ht="23.25" customHeight="1">
      <c r="A85" s="9" t="s">
        <v>55</v>
      </c>
      <c r="B85" s="23" t="s">
        <v>54</v>
      </c>
      <c r="C85" s="59">
        <v>4949.5</v>
      </c>
      <c r="D85" s="45">
        <v>5562</v>
      </c>
      <c r="E85" s="14">
        <v>5547.5</v>
      </c>
      <c r="F85" s="14">
        <f t="shared" si="7"/>
        <v>99.73930240920532</v>
      </c>
      <c r="G85" s="14">
        <f t="shared" si="8"/>
        <v>112.08202848772603</v>
      </c>
    </row>
    <row r="86" spans="1:7" ht="18" customHeight="1" hidden="1">
      <c r="A86" s="9" t="s">
        <v>8</v>
      </c>
      <c r="B86" s="23" t="s">
        <v>5</v>
      </c>
      <c r="C86" s="59"/>
      <c r="D86" s="45"/>
      <c r="E86" s="14"/>
      <c r="F86" s="14" t="e">
        <f t="shared" si="7"/>
        <v>#DIV/0!</v>
      </c>
      <c r="G86" s="14" t="e">
        <f t="shared" si="8"/>
        <v>#DIV/0!</v>
      </c>
    </row>
    <row r="87" spans="1:7" ht="18.75" customHeight="1">
      <c r="A87" s="9" t="s">
        <v>9</v>
      </c>
      <c r="B87" s="23" t="s">
        <v>6</v>
      </c>
      <c r="C87" s="59">
        <v>3023</v>
      </c>
      <c r="D87" s="45">
        <v>4113</v>
      </c>
      <c r="E87" s="14">
        <v>3668</v>
      </c>
      <c r="F87" s="14">
        <f t="shared" si="7"/>
        <v>89.18064672988086</v>
      </c>
      <c r="G87" s="14">
        <f t="shared" si="8"/>
        <v>121.3364207740655</v>
      </c>
    </row>
    <row r="88" spans="1:7" ht="18.75" customHeight="1" hidden="1">
      <c r="A88" s="9" t="s">
        <v>10</v>
      </c>
      <c r="B88" s="23" t="s">
        <v>21</v>
      </c>
      <c r="C88" s="59"/>
      <c r="D88" s="45"/>
      <c r="E88" s="14"/>
      <c r="F88" s="14" t="e">
        <f t="shared" si="7"/>
        <v>#DIV/0!</v>
      </c>
      <c r="G88" s="14" t="e">
        <f t="shared" si="8"/>
        <v>#DIV/0!</v>
      </c>
    </row>
    <row r="89" spans="1:7" ht="26.25" customHeight="1">
      <c r="A89" s="10" t="s">
        <v>11</v>
      </c>
      <c r="B89" s="23" t="s">
        <v>17</v>
      </c>
      <c r="C89" s="59">
        <v>6037.7</v>
      </c>
      <c r="D89" s="45">
        <v>8293.7</v>
      </c>
      <c r="E89" s="14">
        <v>7667.6</v>
      </c>
      <c r="F89" s="14">
        <f t="shared" si="7"/>
        <v>92.45089646358078</v>
      </c>
      <c r="G89" s="14">
        <f t="shared" si="8"/>
        <v>126.99537903506302</v>
      </c>
    </row>
    <row r="90" spans="1:7" ht="23.25" customHeight="1">
      <c r="A90" s="25" t="s">
        <v>40</v>
      </c>
      <c r="B90" s="23" t="s">
        <v>41</v>
      </c>
      <c r="C90" s="59">
        <v>0</v>
      </c>
      <c r="D90" s="45">
        <v>46.1</v>
      </c>
      <c r="E90" s="14">
        <v>46.1</v>
      </c>
      <c r="F90" s="14">
        <f t="shared" si="7"/>
        <v>100</v>
      </c>
      <c r="G90" s="14"/>
    </row>
    <row r="91" spans="1:7" ht="12.75">
      <c r="A91" s="24" t="s">
        <v>18</v>
      </c>
      <c r="B91" s="23" t="s">
        <v>15</v>
      </c>
      <c r="C91" s="59">
        <v>64.8</v>
      </c>
      <c r="D91" s="45">
        <v>1783.4</v>
      </c>
      <c r="E91" s="14">
        <v>1837.9</v>
      </c>
      <c r="F91" s="14">
        <f t="shared" si="7"/>
        <v>103.05596052484019</v>
      </c>
      <c r="G91" s="14">
        <f>E91*100/C91</f>
        <v>2836.2654320987654</v>
      </c>
    </row>
    <row r="92" spans="1:7" ht="15.75" customHeight="1">
      <c r="A92" s="17" t="s">
        <v>12</v>
      </c>
      <c r="B92" s="23" t="s">
        <v>7</v>
      </c>
      <c r="C92" s="59"/>
      <c r="D92" s="45">
        <v>15</v>
      </c>
      <c r="E92" s="14">
        <v>20</v>
      </c>
      <c r="F92" s="14">
        <f t="shared" si="7"/>
        <v>133.33333333333334</v>
      </c>
      <c r="G92" s="14"/>
    </row>
    <row r="93" spans="1:7" ht="15" customHeight="1">
      <c r="A93" s="26" t="s">
        <v>37</v>
      </c>
      <c r="B93" s="12" t="s">
        <v>38</v>
      </c>
      <c r="C93" s="59"/>
      <c r="D93" s="45">
        <v>364.9</v>
      </c>
      <c r="E93" s="14">
        <v>356.9</v>
      </c>
      <c r="F93" s="14">
        <f t="shared" si="7"/>
        <v>97.80761852562347</v>
      </c>
      <c r="G93" s="14"/>
    </row>
    <row r="94" spans="1:7" ht="19.5" customHeight="1">
      <c r="A94" s="20" t="s">
        <v>1</v>
      </c>
      <c r="B94" s="27" t="s">
        <v>0</v>
      </c>
      <c r="C94" s="60">
        <f>C95+C97+C96</f>
        <v>66514.3</v>
      </c>
      <c r="D94" s="60">
        <f>D95+D97+D96</f>
        <v>99861.3</v>
      </c>
      <c r="E94" s="60">
        <f>E95+E97+E96</f>
        <v>86906</v>
      </c>
      <c r="F94" s="19">
        <f t="shared" si="7"/>
        <v>87.02670604127925</v>
      </c>
      <c r="G94" s="19">
        <f>E94*100/C94</f>
        <v>130.6576179859068</v>
      </c>
    </row>
    <row r="95" spans="1:7" ht="26.25" customHeight="1">
      <c r="A95" s="56" t="s">
        <v>49</v>
      </c>
      <c r="B95" s="29" t="s">
        <v>20</v>
      </c>
      <c r="C95" s="59">
        <v>66514.3</v>
      </c>
      <c r="D95" s="45">
        <v>99361.3</v>
      </c>
      <c r="E95" s="14">
        <v>86406</v>
      </c>
      <c r="F95" s="14">
        <f t="shared" si="7"/>
        <v>86.9614226061857</v>
      </c>
      <c r="G95" s="14">
        <f>E95*100/C95</f>
        <v>129.90589993429984</v>
      </c>
    </row>
    <row r="96" spans="1:7" ht="22.5" customHeight="1">
      <c r="A96" s="56" t="s">
        <v>61</v>
      </c>
      <c r="B96" s="29" t="s">
        <v>62</v>
      </c>
      <c r="C96" s="59"/>
      <c r="D96" s="45">
        <v>500</v>
      </c>
      <c r="E96" s="14">
        <v>500</v>
      </c>
      <c r="F96" s="14">
        <f t="shared" si="7"/>
        <v>100</v>
      </c>
      <c r="G96" s="14"/>
    </row>
    <row r="97" spans="1:7" ht="21" customHeight="1" hidden="1">
      <c r="A97" s="11" t="s">
        <v>53</v>
      </c>
      <c r="B97" s="30" t="s">
        <v>19</v>
      </c>
      <c r="C97" s="49"/>
      <c r="D97" s="45"/>
      <c r="E97" s="14"/>
      <c r="F97" s="14"/>
      <c r="G97" s="14"/>
    </row>
    <row r="98" spans="1:7" ht="17.25" customHeight="1">
      <c r="A98" s="17"/>
      <c r="B98" s="18" t="s">
        <v>4</v>
      </c>
      <c r="C98" s="19">
        <f>C94+C83</f>
        <v>98489.3</v>
      </c>
      <c r="D98" s="19">
        <f>D94+D83</f>
        <v>143367.4</v>
      </c>
      <c r="E98" s="19">
        <f>E94+E83</f>
        <v>130098.20000000001</v>
      </c>
      <c r="F98" s="19">
        <f>E98*100/D98</f>
        <v>90.74461837209856</v>
      </c>
      <c r="G98" s="19">
        <f>E98*100/C98</f>
        <v>132.0937401321768</v>
      </c>
    </row>
    <row r="99" spans="1:7" ht="12.75">
      <c r="A99" s="75"/>
      <c r="B99" s="76"/>
      <c r="C99" s="76"/>
      <c r="D99" s="76"/>
      <c r="E99" s="76"/>
      <c r="F99" s="19"/>
      <c r="G99" s="14"/>
    </row>
    <row r="100" spans="1:7" ht="12.75">
      <c r="A100" s="70" t="s">
        <v>27</v>
      </c>
      <c r="B100" s="71"/>
      <c r="C100" s="71"/>
      <c r="D100" s="71"/>
      <c r="E100" s="71"/>
      <c r="F100" s="71"/>
      <c r="G100" s="71"/>
    </row>
    <row r="101" spans="1:7" ht="12.75">
      <c r="A101" s="20" t="s">
        <v>3</v>
      </c>
      <c r="B101" s="21" t="s">
        <v>50</v>
      </c>
      <c r="C101" s="58">
        <f>C102+C105+C109+C106+C107+C110+C108+C104+C103</f>
        <v>3312.4</v>
      </c>
      <c r="D101" s="22">
        <f>D102+D105+D109+D106+D107+D110+D108+D104+D103</f>
        <v>4517.5</v>
      </c>
      <c r="E101" s="22">
        <f>E102+E105+E109+E106+E107+E110+E108+E104+E103</f>
        <v>5286.7</v>
      </c>
      <c r="F101" s="19">
        <f aca="true" t="shared" si="9" ref="F101:F108">E101*100/D101</f>
        <v>117.02711676812396</v>
      </c>
      <c r="G101" s="19">
        <f aca="true" t="shared" si="10" ref="G101:G107">E101*100/C101</f>
        <v>159.60330877913296</v>
      </c>
    </row>
    <row r="102" spans="1:7" ht="12.75">
      <c r="A102" s="9" t="s">
        <v>56</v>
      </c>
      <c r="B102" s="41" t="s">
        <v>57</v>
      </c>
      <c r="C102" s="59">
        <v>1300</v>
      </c>
      <c r="D102" s="45">
        <v>2300</v>
      </c>
      <c r="E102" s="14">
        <v>2845.9</v>
      </c>
      <c r="F102" s="14">
        <f t="shared" si="9"/>
        <v>123.73478260869565</v>
      </c>
      <c r="G102" s="14">
        <f t="shared" si="10"/>
        <v>218.91538461538462</v>
      </c>
    </row>
    <row r="103" spans="1:7" ht="24" customHeight="1">
      <c r="A103" s="9" t="s">
        <v>55</v>
      </c>
      <c r="B103" s="23" t="s">
        <v>54</v>
      </c>
      <c r="C103" s="59">
        <v>1604.7</v>
      </c>
      <c r="D103" s="45">
        <v>1604.7</v>
      </c>
      <c r="E103" s="14">
        <v>1798.6</v>
      </c>
      <c r="F103" s="14">
        <f t="shared" si="9"/>
        <v>112.08325543715335</v>
      </c>
      <c r="G103" s="14">
        <f t="shared" si="10"/>
        <v>112.08325543715335</v>
      </c>
    </row>
    <row r="104" spans="1:7" ht="15" customHeight="1" hidden="1">
      <c r="A104" s="9" t="s">
        <v>8</v>
      </c>
      <c r="B104" s="23" t="s">
        <v>5</v>
      </c>
      <c r="C104" s="59"/>
      <c r="D104" s="45"/>
      <c r="E104" s="14"/>
      <c r="F104" s="14" t="e">
        <f t="shared" si="9"/>
        <v>#DIV/0!</v>
      </c>
      <c r="G104" s="14" t="e">
        <f t="shared" si="10"/>
        <v>#DIV/0!</v>
      </c>
    </row>
    <row r="105" spans="1:7" ht="12.75">
      <c r="A105" s="9" t="s">
        <v>9</v>
      </c>
      <c r="B105" s="23" t="s">
        <v>6</v>
      </c>
      <c r="C105" s="59">
        <v>261.2</v>
      </c>
      <c r="D105" s="45">
        <v>261.2</v>
      </c>
      <c r="E105" s="14">
        <v>309.7</v>
      </c>
      <c r="F105" s="14">
        <f t="shared" si="9"/>
        <v>118.56814701378255</v>
      </c>
      <c r="G105" s="14">
        <f t="shared" si="10"/>
        <v>118.56814701378255</v>
      </c>
    </row>
    <row r="106" spans="1:7" ht="12.75">
      <c r="A106" s="9" t="s">
        <v>10</v>
      </c>
      <c r="B106" s="23" t="s">
        <v>21</v>
      </c>
      <c r="C106" s="59">
        <v>1.5</v>
      </c>
      <c r="D106" s="45">
        <v>1.5</v>
      </c>
      <c r="E106" s="14">
        <v>1.8</v>
      </c>
      <c r="F106" s="14">
        <f t="shared" si="9"/>
        <v>120</v>
      </c>
      <c r="G106" s="14">
        <f t="shared" si="10"/>
        <v>120</v>
      </c>
    </row>
    <row r="107" spans="1:7" ht="22.5">
      <c r="A107" s="10" t="s">
        <v>11</v>
      </c>
      <c r="B107" s="23" t="s">
        <v>17</v>
      </c>
      <c r="C107" s="59">
        <v>145</v>
      </c>
      <c r="D107" s="45">
        <v>145</v>
      </c>
      <c r="E107" s="14">
        <v>125.6</v>
      </c>
      <c r="F107" s="14">
        <f t="shared" si="9"/>
        <v>86.62068965517241</v>
      </c>
      <c r="G107" s="14">
        <f t="shared" si="10"/>
        <v>86.62068965517241</v>
      </c>
    </row>
    <row r="108" spans="1:7" ht="24.75" customHeight="1">
      <c r="A108" s="25" t="s">
        <v>40</v>
      </c>
      <c r="B108" s="23" t="s">
        <v>41</v>
      </c>
      <c r="C108" s="59"/>
      <c r="D108" s="45">
        <v>205.1</v>
      </c>
      <c r="E108" s="14">
        <v>205.1</v>
      </c>
      <c r="F108" s="14">
        <f t="shared" si="9"/>
        <v>100</v>
      </c>
      <c r="G108" s="14"/>
    </row>
    <row r="109" spans="1:7" ht="1.5" customHeight="1" hidden="1">
      <c r="A109" s="17" t="s">
        <v>12</v>
      </c>
      <c r="B109" s="55" t="s">
        <v>7</v>
      </c>
      <c r="C109" s="59"/>
      <c r="D109" s="45"/>
      <c r="E109" s="14"/>
      <c r="F109" s="14"/>
      <c r="G109" s="14"/>
    </row>
    <row r="110" spans="1:7" ht="15.75" customHeight="1">
      <c r="A110" s="25" t="s">
        <v>37</v>
      </c>
      <c r="B110" s="12" t="s">
        <v>38</v>
      </c>
      <c r="C110" s="59"/>
      <c r="D110" s="45"/>
      <c r="E110" s="14"/>
      <c r="F110" s="19"/>
      <c r="G110" s="14"/>
    </row>
    <row r="111" spans="1:7" ht="17.25" customHeight="1">
      <c r="A111" s="48" t="s">
        <v>1</v>
      </c>
      <c r="B111" s="27" t="s">
        <v>0</v>
      </c>
      <c r="C111" s="60">
        <f>C112+C113</f>
        <v>25131.3</v>
      </c>
      <c r="D111" s="28">
        <f>D112+D113</f>
        <v>28984.7</v>
      </c>
      <c r="E111" s="28">
        <f>E112+E113</f>
        <v>27364.6</v>
      </c>
      <c r="F111" s="19">
        <f>E111*100/D111</f>
        <v>94.4104993324064</v>
      </c>
      <c r="G111" s="19">
        <f>E111*100/C111</f>
        <v>108.8865279551794</v>
      </c>
    </row>
    <row r="112" spans="1:7" ht="22.5" customHeight="1">
      <c r="A112" s="11" t="s">
        <v>49</v>
      </c>
      <c r="B112" s="29" t="s">
        <v>20</v>
      </c>
      <c r="C112" s="59">
        <v>25131.3</v>
      </c>
      <c r="D112" s="45">
        <v>28984.7</v>
      </c>
      <c r="E112" s="14">
        <v>27364.6</v>
      </c>
      <c r="F112" s="14">
        <f>E112*100/D112</f>
        <v>94.4104993324064</v>
      </c>
      <c r="G112" s="14">
        <f>E112*100/C112</f>
        <v>108.8865279551794</v>
      </c>
    </row>
    <row r="113" spans="1:7" ht="12" customHeight="1" hidden="1">
      <c r="A113" s="56" t="s">
        <v>53</v>
      </c>
      <c r="B113" s="30" t="s">
        <v>19</v>
      </c>
      <c r="C113" s="59"/>
      <c r="D113" s="45"/>
      <c r="E113" s="14"/>
      <c r="F113" s="19"/>
      <c r="G113" s="14"/>
    </row>
    <row r="114" spans="1:7" ht="12.75" customHeight="1">
      <c r="A114" s="17"/>
      <c r="B114" s="18" t="s">
        <v>4</v>
      </c>
      <c r="C114" s="61">
        <f>C111+C101</f>
        <v>28443.7</v>
      </c>
      <c r="D114" s="19">
        <f>D111+D101</f>
        <v>33502.2</v>
      </c>
      <c r="E114" s="19">
        <f>E111+E101</f>
        <v>32651.3</v>
      </c>
      <c r="F114" s="19">
        <f>E114*100/D114</f>
        <v>97.46016679501645</v>
      </c>
      <c r="G114" s="19">
        <f>E114*100/C114</f>
        <v>114.79273090350411</v>
      </c>
    </row>
    <row r="115" spans="1:7" ht="12.75">
      <c r="A115" s="75"/>
      <c r="B115" s="76"/>
      <c r="C115" s="76"/>
      <c r="D115" s="76"/>
      <c r="E115" s="76"/>
      <c r="F115" s="19"/>
      <c r="G115" s="14"/>
    </row>
    <row r="116" spans="1:7" ht="12.75">
      <c r="A116" s="70" t="s">
        <v>28</v>
      </c>
      <c r="B116" s="71"/>
      <c r="C116" s="71"/>
      <c r="D116" s="71"/>
      <c r="E116" s="71"/>
      <c r="F116" s="71"/>
      <c r="G116" s="71"/>
    </row>
    <row r="117" spans="1:7" ht="12.75">
      <c r="A117" s="20" t="s">
        <v>3</v>
      </c>
      <c r="B117" s="21" t="s">
        <v>50</v>
      </c>
      <c r="C117" s="58">
        <f>C118+C121+C125+C122+C123+C126+C124+C127+C119+C120</f>
        <v>5709.200000000001</v>
      </c>
      <c r="D117" s="58">
        <f>D118+D121+D125+D122+D123+D126+D124+D127+D119+D120</f>
        <v>12164.3</v>
      </c>
      <c r="E117" s="58">
        <f>E118+E121+E125+E122+E123+E126+E124+E127+E119+E120</f>
        <v>11737</v>
      </c>
      <c r="F117" s="19">
        <f aca="true" t="shared" si="11" ref="F117:F125">E117*100/D117</f>
        <v>96.48726190574058</v>
      </c>
      <c r="G117" s="19">
        <f aca="true" t="shared" si="12" ref="G117:G123">E117*100/C117</f>
        <v>205.58046661528758</v>
      </c>
    </row>
    <row r="118" spans="1:7" ht="12.75">
      <c r="A118" s="9" t="s">
        <v>56</v>
      </c>
      <c r="B118" s="41" t="s">
        <v>57</v>
      </c>
      <c r="C118" s="59">
        <v>1520</v>
      </c>
      <c r="D118" s="45">
        <v>7150</v>
      </c>
      <c r="E118" s="14">
        <v>7094.5</v>
      </c>
      <c r="F118" s="14">
        <f t="shared" si="11"/>
        <v>99.22377622377623</v>
      </c>
      <c r="G118" s="14">
        <f t="shared" si="12"/>
        <v>466.74342105263156</v>
      </c>
    </row>
    <row r="119" spans="1:7" ht="26.25" customHeight="1">
      <c r="A119" s="9" t="s">
        <v>55</v>
      </c>
      <c r="B119" s="23" t="s">
        <v>54</v>
      </c>
      <c r="C119" s="59">
        <v>3480.4</v>
      </c>
      <c r="D119" s="45">
        <v>4180.4</v>
      </c>
      <c r="E119" s="14">
        <v>3900.9</v>
      </c>
      <c r="F119" s="14">
        <f t="shared" si="11"/>
        <v>93.31403693426468</v>
      </c>
      <c r="G119" s="14">
        <f t="shared" si="12"/>
        <v>112.0819446040685</v>
      </c>
    </row>
    <row r="120" spans="1:7" ht="16.5" customHeight="1">
      <c r="A120" s="9" t="s">
        <v>8</v>
      </c>
      <c r="B120" s="23" t="s">
        <v>5</v>
      </c>
      <c r="C120" s="59">
        <v>5</v>
      </c>
      <c r="D120" s="45">
        <v>84.9</v>
      </c>
      <c r="E120" s="14">
        <v>84.9</v>
      </c>
      <c r="F120" s="14">
        <f t="shared" si="11"/>
        <v>100</v>
      </c>
      <c r="G120" s="14">
        <f t="shared" si="12"/>
        <v>1698</v>
      </c>
    </row>
    <row r="121" spans="1:7" ht="17.25" customHeight="1">
      <c r="A121" s="9" t="s">
        <v>9</v>
      </c>
      <c r="B121" s="23" t="s">
        <v>6</v>
      </c>
      <c r="C121" s="59">
        <v>223</v>
      </c>
      <c r="D121" s="45">
        <v>249.2</v>
      </c>
      <c r="E121" s="14">
        <v>218.3</v>
      </c>
      <c r="F121" s="14">
        <f t="shared" si="11"/>
        <v>87.60032102728732</v>
      </c>
      <c r="G121" s="14">
        <f t="shared" si="12"/>
        <v>97.89237668161435</v>
      </c>
    </row>
    <row r="122" spans="1:7" ht="16.5" customHeight="1">
      <c r="A122" s="9" t="s">
        <v>10</v>
      </c>
      <c r="B122" s="23" t="s">
        <v>21</v>
      </c>
      <c r="C122" s="59">
        <v>13.5</v>
      </c>
      <c r="D122" s="45">
        <v>14.5</v>
      </c>
      <c r="E122" s="14">
        <v>14.2</v>
      </c>
      <c r="F122" s="14">
        <f t="shared" si="11"/>
        <v>97.93103448275862</v>
      </c>
      <c r="G122" s="14">
        <f t="shared" si="12"/>
        <v>105.18518518518519</v>
      </c>
    </row>
    <row r="123" spans="1:7" ht="23.25" customHeight="1">
      <c r="A123" s="10" t="s">
        <v>11</v>
      </c>
      <c r="B123" s="23" t="s">
        <v>17</v>
      </c>
      <c r="C123" s="59">
        <v>467.3</v>
      </c>
      <c r="D123" s="45">
        <v>467.3</v>
      </c>
      <c r="E123" s="14">
        <v>406.2</v>
      </c>
      <c r="F123" s="14">
        <f t="shared" si="11"/>
        <v>86.92488765247164</v>
      </c>
      <c r="G123" s="14">
        <f t="shared" si="12"/>
        <v>86.92488765247164</v>
      </c>
    </row>
    <row r="124" spans="1:7" ht="14.25" customHeight="1" hidden="1">
      <c r="A124" s="25" t="s">
        <v>40</v>
      </c>
      <c r="B124" s="23" t="s">
        <v>41</v>
      </c>
      <c r="C124" s="59"/>
      <c r="D124" s="45"/>
      <c r="E124" s="14"/>
      <c r="F124" s="14" t="e">
        <f t="shared" si="11"/>
        <v>#DIV/0!</v>
      </c>
      <c r="G124" s="14"/>
    </row>
    <row r="125" spans="1:7" ht="18" customHeight="1">
      <c r="A125" s="24" t="s">
        <v>18</v>
      </c>
      <c r="B125" s="23" t="s">
        <v>15</v>
      </c>
      <c r="C125" s="59"/>
      <c r="D125" s="45">
        <v>18</v>
      </c>
      <c r="E125" s="14">
        <v>18</v>
      </c>
      <c r="F125" s="14">
        <f t="shared" si="11"/>
        <v>100</v>
      </c>
      <c r="G125" s="14"/>
    </row>
    <row r="126" spans="1:7" ht="15.75" customHeight="1" hidden="1">
      <c r="A126" s="17" t="s">
        <v>12</v>
      </c>
      <c r="B126" s="23" t="s">
        <v>7</v>
      </c>
      <c r="C126" s="59"/>
      <c r="D126" s="45"/>
      <c r="E126" s="14"/>
      <c r="F126" s="19"/>
      <c r="G126" s="14"/>
    </row>
    <row r="127" spans="1:7" ht="13.5" customHeight="1">
      <c r="A127" s="24" t="s">
        <v>37</v>
      </c>
      <c r="B127" s="12" t="s">
        <v>38</v>
      </c>
      <c r="C127" s="59"/>
      <c r="D127" s="45"/>
      <c r="E127" s="14"/>
      <c r="F127" s="19"/>
      <c r="G127" s="14"/>
    </row>
    <row r="128" spans="1:7" ht="18" customHeight="1">
      <c r="A128" s="20" t="s">
        <v>1</v>
      </c>
      <c r="B128" s="27" t="s">
        <v>0</v>
      </c>
      <c r="C128" s="60">
        <f>C129+C130</f>
        <v>28919.7</v>
      </c>
      <c r="D128" s="60">
        <f>D129+D130</f>
        <v>35948.1</v>
      </c>
      <c r="E128" s="60">
        <f>E129+E130</f>
        <v>32749.7</v>
      </c>
      <c r="F128" s="19">
        <f>E128*100/D128</f>
        <v>91.10272865603467</v>
      </c>
      <c r="G128" s="19">
        <f>E128*100/C128</f>
        <v>113.2435675335498</v>
      </c>
    </row>
    <row r="129" spans="1:7" ht="22.5" customHeight="1">
      <c r="A129" s="56" t="s">
        <v>49</v>
      </c>
      <c r="B129" s="29" t="s">
        <v>20</v>
      </c>
      <c r="C129" s="59">
        <v>28919.7</v>
      </c>
      <c r="D129" s="45">
        <v>35948.1</v>
      </c>
      <c r="E129" s="14">
        <v>32749.7</v>
      </c>
      <c r="F129" s="14">
        <f>E129*100/D129</f>
        <v>91.10272865603467</v>
      </c>
      <c r="G129" s="14">
        <f>E129*100/C129</f>
        <v>113.2435675335498</v>
      </c>
    </row>
    <row r="130" spans="1:7" ht="21" customHeight="1" hidden="1">
      <c r="A130" s="56" t="s">
        <v>61</v>
      </c>
      <c r="B130" s="29" t="s">
        <v>62</v>
      </c>
      <c r="C130" s="59"/>
      <c r="D130" s="45"/>
      <c r="E130" s="14"/>
      <c r="F130" s="14"/>
      <c r="G130" s="14"/>
    </row>
    <row r="131" spans="1:7" ht="14.25" customHeight="1">
      <c r="A131" s="17"/>
      <c r="B131" s="18" t="s">
        <v>4</v>
      </c>
      <c r="C131" s="19">
        <f>C128+C117</f>
        <v>34628.9</v>
      </c>
      <c r="D131" s="19">
        <f>D128+D117</f>
        <v>48112.399999999994</v>
      </c>
      <c r="E131" s="19">
        <f>E128+E117</f>
        <v>44486.7</v>
      </c>
      <c r="F131" s="19">
        <f>E131*100/D131</f>
        <v>92.46410488772126</v>
      </c>
      <c r="G131" s="19">
        <f>E131*100/C131</f>
        <v>128.46697411699475</v>
      </c>
    </row>
    <row r="132" spans="1:7" ht="12.75">
      <c r="A132" s="75"/>
      <c r="B132" s="76"/>
      <c r="C132" s="76"/>
      <c r="D132" s="76"/>
      <c r="E132" s="76"/>
      <c r="F132" s="19"/>
      <c r="G132" s="14"/>
    </row>
    <row r="133" spans="1:7" ht="12.75">
      <c r="A133" s="70" t="s">
        <v>29</v>
      </c>
      <c r="B133" s="71"/>
      <c r="C133" s="71"/>
      <c r="D133" s="71"/>
      <c r="E133" s="71"/>
      <c r="F133" s="71"/>
      <c r="G133" s="71"/>
    </row>
    <row r="134" spans="1:7" ht="12.75">
      <c r="A134" s="20" t="s">
        <v>3</v>
      </c>
      <c r="B134" s="66" t="s">
        <v>50</v>
      </c>
      <c r="C134" s="58">
        <f>C135+C138+C139+C140+C142+C144+C141+C143+C136+C137</f>
        <v>11465.6</v>
      </c>
      <c r="D134" s="58">
        <f>D135+D138+D139+D140+D142+D144+D141+D143+D136+D137</f>
        <v>13691.7</v>
      </c>
      <c r="E134" s="58">
        <f>E135+E138+E139+E140+E142+E144+E141+E143+E136+E137+0.1</f>
        <v>14444.400000000001</v>
      </c>
      <c r="F134" s="19">
        <f>E134*100/D134</f>
        <v>105.49749118078837</v>
      </c>
      <c r="G134" s="19">
        <f>E134*100/C134</f>
        <v>125.98032375104663</v>
      </c>
    </row>
    <row r="135" spans="1:7" ht="12.75">
      <c r="A135" s="9" t="s">
        <v>56</v>
      </c>
      <c r="B135" s="62" t="s">
        <v>57</v>
      </c>
      <c r="C135" s="59">
        <v>3175</v>
      </c>
      <c r="D135" s="45">
        <v>3175</v>
      </c>
      <c r="E135" s="14">
        <v>2471.4</v>
      </c>
      <c r="F135" s="14">
        <f>E135*100/D135</f>
        <v>77.83937007874016</v>
      </c>
      <c r="G135" s="14">
        <f>E135*100/C135</f>
        <v>77.83937007874016</v>
      </c>
    </row>
    <row r="136" spans="1:7" ht="23.25" customHeight="1">
      <c r="A136" s="9" t="s">
        <v>55</v>
      </c>
      <c r="B136" s="55" t="s">
        <v>54</v>
      </c>
      <c r="C136" s="59">
        <v>7602.6</v>
      </c>
      <c r="D136" s="45">
        <v>7602.6</v>
      </c>
      <c r="E136" s="14">
        <v>8521.1</v>
      </c>
      <c r="F136" s="14">
        <f>E136*100/D136</f>
        <v>112.08139320758687</v>
      </c>
      <c r="G136" s="14">
        <f>E136*100/C136</f>
        <v>112.08139320758687</v>
      </c>
    </row>
    <row r="137" spans="1:7" ht="15.75" customHeight="1">
      <c r="A137" s="9" t="s">
        <v>8</v>
      </c>
      <c r="B137" s="55" t="s">
        <v>5</v>
      </c>
      <c r="C137" s="59"/>
      <c r="D137" s="45"/>
      <c r="E137" s="14">
        <v>0.7</v>
      </c>
      <c r="F137" s="14"/>
      <c r="G137" s="14"/>
    </row>
    <row r="138" spans="1:7" ht="12.75">
      <c r="A138" s="9" t="s">
        <v>9</v>
      </c>
      <c r="B138" s="55" t="s">
        <v>6</v>
      </c>
      <c r="C138" s="59">
        <v>598</v>
      </c>
      <c r="D138" s="45">
        <v>598</v>
      </c>
      <c r="E138" s="14">
        <v>512.3</v>
      </c>
      <c r="F138" s="14">
        <f aca="true" t="shared" si="13" ref="F138:F143">E138*100/D138</f>
        <v>85.66889632107022</v>
      </c>
      <c r="G138" s="14">
        <f>E138*100/C138</f>
        <v>85.66889632107022</v>
      </c>
    </row>
    <row r="139" spans="1:7" ht="12.75">
      <c r="A139" s="9" t="s">
        <v>10</v>
      </c>
      <c r="B139" s="55" t="s">
        <v>21</v>
      </c>
      <c r="C139" s="59">
        <v>20</v>
      </c>
      <c r="D139" s="45">
        <v>20</v>
      </c>
      <c r="E139" s="14">
        <v>9.6</v>
      </c>
      <c r="F139" s="14">
        <f t="shared" si="13"/>
        <v>48</v>
      </c>
      <c r="G139" s="14">
        <f>E139*100/C139</f>
        <v>48</v>
      </c>
    </row>
    <row r="140" spans="1:7" ht="22.5">
      <c r="A140" s="10" t="s">
        <v>11</v>
      </c>
      <c r="B140" s="55" t="s">
        <v>17</v>
      </c>
      <c r="C140" s="59">
        <v>70</v>
      </c>
      <c r="D140" s="45">
        <v>1870</v>
      </c>
      <c r="E140" s="14">
        <v>2510.1</v>
      </c>
      <c r="F140" s="14">
        <f t="shared" si="13"/>
        <v>134.22994652406416</v>
      </c>
      <c r="G140" s="14">
        <f>E140*100/C140</f>
        <v>3585.8571428571427</v>
      </c>
    </row>
    <row r="141" spans="1:7" ht="24" customHeight="1">
      <c r="A141" s="25" t="s">
        <v>40</v>
      </c>
      <c r="B141" s="55" t="s">
        <v>41</v>
      </c>
      <c r="C141" s="59"/>
      <c r="D141" s="45">
        <v>426.1</v>
      </c>
      <c r="E141" s="14">
        <v>426.1</v>
      </c>
      <c r="F141" s="14">
        <f t="shared" si="13"/>
        <v>100</v>
      </c>
      <c r="G141" s="14"/>
    </row>
    <row r="142" spans="1:7" ht="21" customHeight="1" hidden="1">
      <c r="A142" s="25" t="s">
        <v>18</v>
      </c>
      <c r="B142" s="55" t="s">
        <v>15</v>
      </c>
      <c r="C142" s="59"/>
      <c r="D142" s="45"/>
      <c r="E142" s="14"/>
      <c r="F142" s="14" t="e">
        <f t="shared" si="13"/>
        <v>#DIV/0!</v>
      </c>
      <c r="G142" s="14"/>
    </row>
    <row r="143" spans="1:7" ht="21" customHeight="1" hidden="1">
      <c r="A143" s="17" t="s">
        <v>12</v>
      </c>
      <c r="B143" s="55" t="s">
        <v>7</v>
      </c>
      <c r="C143" s="59"/>
      <c r="D143" s="45"/>
      <c r="E143" s="14"/>
      <c r="F143" s="14" t="e">
        <f t="shared" si="13"/>
        <v>#DIV/0!</v>
      </c>
      <c r="G143" s="14"/>
    </row>
    <row r="144" spans="1:7" ht="15.75" customHeight="1">
      <c r="A144" s="25" t="s">
        <v>37</v>
      </c>
      <c r="B144" s="12" t="s">
        <v>38</v>
      </c>
      <c r="C144" s="59"/>
      <c r="D144" s="45"/>
      <c r="E144" s="13">
        <v>-7</v>
      </c>
      <c r="F144" s="14"/>
      <c r="G144" s="14"/>
    </row>
    <row r="145" spans="1:7" ht="15" customHeight="1">
      <c r="A145" s="48" t="s">
        <v>1</v>
      </c>
      <c r="B145" s="63" t="s">
        <v>0</v>
      </c>
      <c r="C145" s="60">
        <f>C146+C147</f>
        <v>51023.7</v>
      </c>
      <c r="D145" s="60">
        <f>D146+D147</f>
        <v>67604</v>
      </c>
      <c r="E145" s="60">
        <f>E146+E147</f>
        <v>58597.6</v>
      </c>
      <c r="F145" s="19">
        <f>E145*100/D145</f>
        <v>86.67771137802497</v>
      </c>
      <c r="G145" s="19">
        <f>E145*100/C145</f>
        <v>114.84388627245771</v>
      </c>
    </row>
    <row r="146" spans="1:7" ht="24" customHeight="1">
      <c r="A146" s="56" t="s">
        <v>49</v>
      </c>
      <c r="B146" s="64" t="s">
        <v>20</v>
      </c>
      <c r="C146" s="59">
        <v>51023.7</v>
      </c>
      <c r="D146" s="45">
        <v>68030.1</v>
      </c>
      <c r="E146" s="14">
        <v>59023.7</v>
      </c>
      <c r="F146" s="14">
        <f>E146*100/D146</f>
        <v>86.76115425377884</v>
      </c>
      <c r="G146" s="14">
        <f>E146*100/C146</f>
        <v>115.67898839166898</v>
      </c>
    </row>
    <row r="147" spans="1:7" ht="12.75" customHeight="1">
      <c r="A147" s="56" t="s">
        <v>48</v>
      </c>
      <c r="B147" s="15" t="s">
        <v>46</v>
      </c>
      <c r="C147" s="30"/>
      <c r="D147" s="45">
        <v>-426.1</v>
      </c>
      <c r="E147" s="14">
        <v>-426.1</v>
      </c>
      <c r="F147" s="14">
        <f>E147*100/D147</f>
        <v>100</v>
      </c>
      <c r="G147" s="14"/>
    </row>
    <row r="148" spans="1:7" ht="14.25" customHeight="1">
      <c r="A148" s="17"/>
      <c r="B148" s="18" t="s">
        <v>4</v>
      </c>
      <c r="C148" s="19">
        <f>C145+C134</f>
        <v>62489.299999999996</v>
      </c>
      <c r="D148" s="19">
        <f>D145+D134</f>
        <v>81295.7</v>
      </c>
      <c r="E148" s="19">
        <f>E145+E134</f>
        <v>73042</v>
      </c>
      <c r="F148" s="19">
        <f>E148*100/D148</f>
        <v>89.84731049735718</v>
      </c>
      <c r="G148" s="19">
        <f>E148*100/C148</f>
        <v>116.88721109053871</v>
      </c>
    </row>
    <row r="149" spans="1:7" ht="12.75">
      <c r="A149" s="79"/>
      <c r="B149" s="80"/>
      <c r="C149" s="80"/>
      <c r="D149" s="80"/>
      <c r="E149" s="80"/>
      <c r="F149" s="19"/>
      <c r="G149" s="14"/>
    </row>
    <row r="150" spans="1:7" ht="12.75">
      <c r="A150" s="70" t="s">
        <v>30</v>
      </c>
      <c r="B150" s="71"/>
      <c r="C150" s="71"/>
      <c r="D150" s="71"/>
      <c r="E150" s="71"/>
      <c r="F150" s="71"/>
      <c r="G150" s="71"/>
    </row>
    <row r="151" spans="1:7" ht="12.75">
      <c r="A151" s="20" t="s">
        <v>3</v>
      </c>
      <c r="B151" s="21" t="s">
        <v>50</v>
      </c>
      <c r="C151" s="58">
        <f>C152+C155+C157+C159+C156+C160+C158+C161+C154+C153</f>
        <v>27003.5</v>
      </c>
      <c r="D151" s="22">
        <f>D152+D155+D157+D159+D156+D160+D158+D161+D154+D153</f>
        <v>31835.300000000003</v>
      </c>
      <c r="E151" s="22">
        <f>E152+E155+E157+E159+E156+E160+E158+E161+E154+E153</f>
        <v>30607.1</v>
      </c>
      <c r="F151" s="19">
        <f aca="true" t="shared" si="14" ref="F151:F166">E151*100/D151</f>
        <v>96.14201845121609</v>
      </c>
      <c r="G151" s="19">
        <f aca="true" t="shared" si="15" ref="G151:G158">E151*100/C151</f>
        <v>113.34493676745608</v>
      </c>
    </row>
    <row r="152" spans="1:7" ht="12.75">
      <c r="A152" s="9" t="s">
        <v>56</v>
      </c>
      <c r="B152" s="41" t="s">
        <v>57</v>
      </c>
      <c r="C152" s="59">
        <v>15500</v>
      </c>
      <c r="D152" s="44">
        <v>17986.7</v>
      </c>
      <c r="E152" s="14">
        <v>16553.7</v>
      </c>
      <c r="F152" s="14">
        <f t="shared" si="14"/>
        <v>92.03300216270911</v>
      </c>
      <c r="G152" s="14">
        <f t="shared" si="15"/>
        <v>106.79806451612903</v>
      </c>
    </row>
    <row r="153" spans="1:7" ht="25.5" customHeight="1">
      <c r="A153" s="9" t="s">
        <v>55</v>
      </c>
      <c r="B153" s="23" t="s">
        <v>54</v>
      </c>
      <c r="C153" s="59">
        <v>7987.7</v>
      </c>
      <c r="D153" s="44">
        <v>8547.3</v>
      </c>
      <c r="E153" s="14">
        <v>8952.8</v>
      </c>
      <c r="F153" s="14">
        <f t="shared" si="14"/>
        <v>104.74418822318158</v>
      </c>
      <c r="G153" s="14">
        <f t="shared" si="15"/>
        <v>112.0823265771123</v>
      </c>
    </row>
    <row r="154" spans="1:7" ht="12.75" customHeight="1">
      <c r="A154" s="9" t="s">
        <v>8</v>
      </c>
      <c r="B154" s="23" t="s">
        <v>5</v>
      </c>
      <c r="C154" s="59">
        <v>12</v>
      </c>
      <c r="D154" s="44">
        <v>3.8</v>
      </c>
      <c r="E154" s="14">
        <v>46.3</v>
      </c>
      <c r="F154" s="14">
        <f t="shared" si="14"/>
        <v>1218.421052631579</v>
      </c>
      <c r="G154" s="14">
        <f t="shared" si="15"/>
        <v>385.8333333333333</v>
      </c>
    </row>
    <row r="155" spans="1:7" ht="12.75">
      <c r="A155" s="9" t="s">
        <v>9</v>
      </c>
      <c r="B155" s="23" t="s">
        <v>6</v>
      </c>
      <c r="C155" s="59">
        <v>1742</v>
      </c>
      <c r="D155" s="44">
        <v>2492</v>
      </c>
      <c r="E155" s="14">
        <v>2445.3</v>
      </c>
      <c r="F155" s="14">
        <f t="shared" si="14"/>
        <v>98.12600321027288</v>
      </c>
      <c r="G155" s="14">
        <f t="shared" si="15"/>
        <v>140.37313432835822</v>
      </c>
    </row>
    <row r="156" spans="1:7" ht="12.75">
      <c r="A156" s="9" t="s">
        <v>10</v>
      </c>
      <c r="B156" s="23" t="s">
        <v>21</v>
      </c>
      <c r="C156" s="59">
        <v>71.7</v>
      </c>
      <c r="D156" s="44">
        <v>61.7</v>
      </c>
      <c r="E156" s="14">
        <v>61.8</v>
      </c>
      <c r="F156" s="14">
        <f t="shared" si="14"/>
        <v>100.16207455429497</v>
      </c>
      <c r="G156" s="14">
        <f t="shared" si="15"/>
        <v>86.19246861924685</v>
      </c>
    </row>
    <row r="157" spans="1:7" ht="22.5">
      <c r="A157" s="10" t="s">
        <v>11</v>
      </c>
      <c r="B157" s="23" t="s">
        <v>17</v>
      </c>
      <c r="C157" s="59">
        <v>437.6</v>
      </c>
      <c r="D157" s="44">
        <v>821.4</v>
      </c>
      <c r="E157" s="14">
        <v>773.7</v>
      </c>
      <c r="F157" s="14">
        <f t="shared" si="14"/>
        <v>94.19284149013879</v>
      </c>
      <c r="G157" s="14">
        <f t="shared" si="15"/>
        <v>176.8053016453382</v>
      </c>
    </row>
    <row r="158" spans="1:7" ht="22.5" customHeight="1">
      <c r="A158" s="25" t="s">
        <v>40</v>
      </c>
      <c r="B158" s="23" t="s">
        <v>41</v>
      </c>
      <c r="C158" s="59">
        <v>1252.5</v>
      </c>
      <c r="D158" s="44">
        <v>1552.5</v>
      </c>
      <c r="E158" s="14">
        <v>1412.1</v>
      </c>
      <c r="F158" s="14">
        <f t="shared" si="14"/>
        <v>90.95652173913044</v>
      </c>
      <c r="G158" s="14">
        <f t="shared" si="15"/>
        <v>112.74251497005989</v>
      </c>
    </row>
    <row r="159" spans="1:7" ht="18" customHeight="1" hidden="1">
      <c r="A159" s="24" t="s">
        <v>18</v>
      </c>
      <c r="B159" s="23" t="s">
        <v>15</v>
      </c>
      <c r="C159" s="59"/>
      <c r="D159" s="44"/>
      <c r="E159" s="14"/>
      <c r="F159" s="14" t="e">
        <f t="shared" si="14"/>
        <v>#DIV/0!</v>
      </c>
      <c r="G159" s="14"/>
    </row>
    <row r="160" spans="1:7" ht="21" customHeight="1">
      <c r="A160" s="17" t="s">
        <v>12</v>
      </c>
      <c r="B160" s="23" t="s">
        <v>7</v>
      </c>
      <c r="C160" s="59"/>
      <c r="D160" s="44">
        <v>14.2</v>
      </c>
      <c r="E160" s="14">
        <v>14.2</v>
      </c>
      <c r="F160" s="14">
        <f t="shared" si="14"/>
        <v>100</v>
      </c>
      <c r="G160" s="14"/>
    </row>
    <row r="161" spans="1:7" ht="14.25" customHeight="1">
      <c r="A161" s="24" t="s">
        <v>37</v>
      </c>
      <c r="B161" s="12" t="s">
        <v>38</v>
      </c>
      <c r="C161" s="59"/>
      <c r="D161" s="44">
        <v>355.7</v>
      </c>
      <c r="E161" s="14">
        <v>347.2</v>
      </c>
      <c r="F161" s="14">
        <f t="shared" si="14"/>
        <v>97.61034579701996</v>
      </c>
      <c r="G161" s="14"/>
    </row>
    <row r="162" spans="1:7" ht="17.25" customHeight="1">
      <c r="A162" s="20" t="s">
        <v>1</v>
      </c>
      <c r="B162" s="27" t="s">
        <v>0</v>
      </c>
      <c r="C162" s="60">
        <f>C163+C164+C165</f>
        <v>38065.3</v>
      </c>
      <c r="D162" s="28">
        <f>D163+D164+D165</f>
        <v>70690.2</v>
      </c>
      <c r="E162" s="28">
        <f>E163+E164+E165</f>
        <v>62134.6</v>
      </c>
      <c r="F162" s="19">
        <f t="shared" si="14"/>
        <v>87.89704937883894</v>
      </c>
      <c r="G162" s="19">
        <f>E162*100/C162</f>
        <v>163.2316046372943</v>
      </c>
    </row>
    <row r="163" spans="1:7" ht="23.25" customHeight="1">
      <c r="A163" s="56" t="s">
        <v>49</v>
      </c>
      <c r="B163" s="29" t="s">
        <v>20</v>
      </c>
      <c r="C163" s="59">
        <v>38065.3</v>
      </c>
      <c r="D163" s="44">
        <v>70690.2</v>
      </c>
      <c r="E163" s="14">
        <v>62134.6</v>
      </c>
      <c r="F163" s="14">
        <f t="shared" si="14"/>
        <v>87.89704937883894</v>
      </c>
      <c r="G163" s="14">
        <f>E163*100/C163</f>
        <v>163.2316046372943</v>
      </c>
    </row>
    <row r="164" spans="1:7" ht="12.75" customHeight="1" hidden="1">
      <c r="A164" s="56" t="s">
        <v>53</v>
      </c>
      <c r="B164" s="30" t="s">
        <v>19</v>
      </c>
      <c r="C164" s="30"/>
      <c r="D164" s="44"/>
      <c r="E164" s="14"/>
      <c r="F164" s="14" t="e">
        <f t="shared" si="14"/>
        <v>#DIV/0!</v>
      </c>
      <c r="G164" s="14"/>
    </row>
    <row r="165" spans="1:7" ht="15" customHeight="1" hidden="1">
      <c r="A165" s="56" t="s">
        <v>48</v>
      </c>
      <c r="B165" s="15" t="s">
        <v>46</v>
      </c>
      <c r="C165" s="30"/>
      <c r="D165" s="44"/>
      <c r="E165" s="14"/>
      <c r="F165" s="14" t="e">
        <f t="shared" si="14"/>
        <v>#DIV/0!</v>
      </c>
      <c r="G165" s="14"/>
    </row>
    <row r="166" spans="1:7" ht="14.25" customHeight="1">
      <c r="A166" s="17"/>
      <c r="B166" s="18" t="s">
        <v>4</v>
      </c>
      <c r="C166" s="19">
        <f>C162+C151</f>
        <v>65068.8</v>
      </c>
      <c r="D166" s="19">
        <f>D162+D151+0.1</f>
        <v>102525.6</v>
      </c>
      <c r="E166" s="19">
        <f>E162+E151</f>
        <v>92741.7</v>
      </c>
      <c r="F166" s="19">
        <f t="shared" si="14"/>
        <v>90.45711510100891</v>
      </c>
      <c r="G166" s="19">
        <f>E166*100/C166</f>
        <v>142.52867733844792</v>
      </c>
    </row>
    <row r="167" spans="1:7" ht="12.75">
      <c r="A167" s="75"/>
      <c r="B167" s="76"/>
      <c r="C167" s="76"/>
      <c r="D167" s="76"/>
      <c r="E167" s="76"/>
      <c r="F167" s="19"/>
      <c r="G167" s="14"/>
    </row>
    <row r="168" spans="1:7" ht="12.75">
      <c r="A168" s="70" t="s">
        <v>31</v>
      </c>
      <c r="B168" s="71"/>
      <c r="C168" s="71"/>
      <c r="D168" s="71"/>
      <c r="E168" s="71"/>
      <c r="F168" s="71"/>
      <c r="G168" s="71"/>
    </row>
    <row r="169" spans="1:7" ht="12.75">
      <c r="A169" s="20" t="s">
        <v>3</v>
      </c>
      <c r="B169" s="21" t="s">
        <v>50</v>
      </c>
      <c r="C169" s="58">
        <f>C170+C173+C174+C175+C177+C178+C179+C176+C171+C172</f>
        <v>7389.3</v>
      </c>
      <c r="D169" s="22">
        <f>D170+D173+D174+D175+D177+D178+D179+D176+D171+D172</f>
        <v>7619.3</v>
      </c>
      <c r="E169" s="22">
        <f>E170+E173+E174+E175+E177+E178+E179+E176+E171+E172</f>
        <v>8245.599999999999</v>
      </c>
      <c r="F169" s="19">
        <f aca="true" t="shared" si="16" ref="F169:F175">E169*100/D169</f>
        <v>108.21991521530848</v>
      </c>
      <c r="G169" s="19">
        <f aca="true" t="shared" si="17" ref="G169:G175">E169*100/C169</f>
        <v>111.58837778950642</v>
      </c>
    </row>
    <row r="170" spans="1:7" ht="12.75">
      <c r="A170" s="9" t="s">
        <v>56</v>
      </c>
      <c r="B170" s="41" t="s">
        <v>57</v>
      </c>
      <c r="C170" s="59">
        <v>2770</v>
      </c>
      <c r="D170" s="44">
        <v>2770</v>
      </c>
      <c r="E170" s="14">
        <v>2946.4</v>
      </c>
      <c r="F170" s="14">
        <f t="shared" si="16"/>
        <v>106.36823104693141</v>
      </c>
      <c r="G170" s="14">
        <f t="shared" si="17"/>
        <v>106.36823104693141</v>
      </c>
    </row>
    <row r="171" spans="1:7" ht="26.25" customHeight="1">
      <c r="A171" s="9" t="s">
        <v>55</v>
      </c>
      <c r="B171" s="23" t="s">
        <v>54</v>
      </c>
      <c r="C171" s="59">
        <v>3287.8</v>
      </c>
      <c r="D171" s="44">
        <v>3287.8</v>
      </c>
      <c r="E171" s="14">
        <v>3685</v>
      </c>
      <c r="F171" s="14">
        <f t="shared" si="16"/>
        <v>112.08102682644929</v>
      </c>
      <c r="G171" s="14">
        <f t="shared" si="17"/>
        <v>112.08102682644929</v>
      </c>
    </row>
    <row r="172" spans="1:7" ht="17.25" customHeight="1">
      <c r="A172" s="9" t="s">
        <v>8</v>
      </c>
      <c r="B172" s="23" t="s">
        <v>5</v>
      </c>
      <c r="C172" s="59">
        <v>2</v>
      </c>
      <c r="D172" s="44">
        <v>7</v>
      </c>
      <c r="E172" s="14">
        <v>7</v>
      </c>
      <c r="F172" s="14">
        <f t="shared" si="16"/>
        <v>100</v>
      </c>
      <c r="G172" s="14">
        <f t="shared" si="17"/>
        <v>350</v>
      </c>
    </row>
    <row r="173" spans="1:7" ht="12.75">
      <c r="A173" s="9" t="s">
        <v>9</v>
      </c>
      <c r="B173" s="23" t="s">
        <v>6</v>
      </c>
      <c r="C173" s="59">
        <v>752</v>
      </c>
      <c r="D173" s="44">
        <v>752</v>
      </c>
      <c r="E173" s="14">
        <v>505.7</v>
      </c>
      <c r="F173" s="14">
        <f t="shared" si="16"/>
        <v>67.24734042553192</v>
      </c>
      <c r="G173" s="14">
        <f t="shared" si="17"/>
        <v>67.24734042553192</v>
      </c>
    </row>
    <row r="174" spans="1:7" ht="12.75">
      <c r="A174" s="9" t="s">
        <v>10</v>
      </c>
      <c r="B174" s="23" t="s">
        <v>21</v>
      </c>
      <c r="C174" s="59">
        <v>15.8</v>
      </c>
      <c r="D174" s="44">
        <v>15.8</v>
      </c>
      <c r="E174" s="14">
        <v>5.1</v>
      </c>
      <c r="F174" s="14">
        <f t="shared" si="16"/>
        <v>32.278481012658226</v>
      </c>
      <c r="G174" s="14">
        <f t="shared" si="17"/>
        <v>32.278481012658226</v>
      </c>
    </row>
    <row r="175" spans="1:7" ht="24" customHeight="1">
      <c r="A175" s="10" t="s">
        <v>11</v>
      </c>
      <c r="B175" s="23" t="s">
        <v>17</v>
      </c>
      <c r="C175" s="59">
        <v>561.7</v>
      </c>
      <c r="D175" s="44">
        <v>786.7</v>
      </c>
      <c r="E175" s="14">
        <v>1067.6</v>
      </c>
      <c r="F175" s="14">
        <f t="shared" si="16"/>
        <v>135.7061141477056</v>
      </c>
      <c r="G175" s="14">
        <f t="shared" si="17"/>
        <v>190.0658714616343</v>
      </c>
    </row>
    <row r="176" spans="1:7" ht="24.75" customHeight="1" hidden="1">
      <c r="A176" s="25" t="s">
        <v>40</v>
      </c>
      <c r="B176" s="23" t="s">
        <v>41</v>
      </c>
      <c r="C176" s="59"/>
      <c r="D176" s="44"/>
      <c r="E176" s="14"/>
      <c r="F176" s="14"/>
      <c r="G176" s="14"/>
    </row>
    <row r="177" spans="1:7" ht="16.5" customHeight="1">
      <c r="A177" s="24" t="s">
        <v>18</v>
      </c>
      <c r="B177" s="23" t="s">
        <v>15</v>
      </c>
      <c r="C177" s="59"/>
      <c r="D177" s="44"/>
      <c r="E177" s="14">
        <v>4</v>
      </c>
      <c r="F177" s="14"/>
      <c r="G177" s="14"/>
    </row>
    <row r="178" spans="1:7" ht="17.25" customHeight="1">
      <c r="A178" s="17" t="s">
        <v>12</v>
      </c>
      <c r="B178" s="23" t="s">
        <v>7</v>
      </c>
      <c r="C178" s="59"/>
      <c r="D178" s="44"/>
      <c r="E178" s="14">
        <v>0.6</v>
      </c>
      <c r="F178" s="14"/>
      <c r="G178" s="14"/>
    </row>
    <row r="179" spans="1:7" ht="17.25" customHeight="1">
      <c r="A179" s="46" t="s">
        <v>37</v>
      </c>
      <c r="B179" s="12" t="s">
        <v>38</v>
      </c>
      <c r="C179" s="59"/>
      <c r="D179" s="44"/>
      <c r="E179" s="14">
        <v>24.2</v>
      </c>
      <c r="F179" s="19"/>
      <c r="G179" s="14"/>
    </row>
    <row r="180" spans="1:7" ht="14.25" customHeight="1">
      <c r="A180" s="20" t="s">
        <v>1</v>
      </c>
      <c r="B180" s="27" t="s">
        <v>0</v>
      </c>
      <c r="C180" s="60">
        <f>C181+C182</f>
        <v>31881.8</v>
      </c>
      <c r="D180" s="28">
        <f>D181+D182</f>
        <v>43089.2</v>
      </c>
      <c r="E180" s="28">
        <f>E181+E182</f>
        <v>39530.1</v>
      </c>
      <c r="F180" s="19">
        <f>E180*100/D180</f>
        <v>91.74015762650502</v>
      </c>
      <c r="G180" s="19">
        <f>E180*100/C180</f>
        <v>123.98954889623548</v>
      </c>
    </row>
    <row r="181" spans="1:7" ht="27.75" customHeight="1">
      <c r="A181" s="56" t="s">
        <v>49</v>
      </c>
      <c r="B181" s="29" t="s">
        <v>20</v>
      </c>
      <c r="C181" s="59">
        <v>31881.8</v>
      </c>
      <c r="D181" s="44">
        <v>43054</v>
      </c>
      <c r="E181" s="14">
        <v>39494.9</v>
      </c>
      <c r="F181" s="14">
        <f>E181*100/D181</f>
        <v>91.7334045617132</v>
      </c>
      <c r="G181" s="14">
        <f>E181*100/C181</f>
        <v>123.87914107735448</v>
      </c>
    </row>
    <row r="182" spans="1:7" ht="13.5" customHeight="1">
      <c r="A182" s="11" t="s">
        <v>2</v>
      </c>
      <c r="B182" s="30" t="s">
        <v>19</v>
      </c>
      <c r="C182" s="49"/>
      <c r="D182" s="44">
        <v>35.2</v>
      </c>
      <c r="E182" s="14">
        <v>35.2</v>
      </c>
      <c r="F182" s="14">
        <f>E182*100/D182</f>
        <v>100</v>
      </c>
      <c r="G182" s="14"/>
    </row>
    <row r="183" spans="1:7" ht="15.75" customHeight="1">
      <c r="A183" s="17"/>
      <c r="B183" s="18" t="s">
        <v>4</v>
      </c>
      <c r="C183" s="19">
        <f>C180+C169</f>
        <v>39271.1</v>
      </c>
      <c r="D183" s="19">
        <f>D180+D169</f>
        <v>50708.5</v>
      </c>
      <c r="E183" s="19">
        <f>E180+E169</f>
        <v>47775.7</v>
      </c>
      <c r="F183" s="19">
        <f>E183*100/D183</f>
        <v>94.2163542601339</v>
      </c>
      <c r="G183" s="19">
        <f>E183*100/C183</f>
        <v>121.656128807189</v>
      </c>
    </row>
    <row r="184" spans="1:7" ht="12.75">
      <c r="A184" s="75"/>
      <c r="B184" s="76"/>
      <c r="C184" s="76"/>
      <c r="D184" s="76"/>
      <c r="E184" s="76"/>
      <c r="F184" s="19"/>
      <c r="G184" s="67"/>
    </row>
    <row r="185" spans="1:7" ht="12.75">
      <c r="A185" s="70" t="s">
        <v>32</v>
      </c>
      <c r="B185" s="71"/>
      <c r="C185" s="71"/>
      <c r="D185" s="71"/>
      <c r="E185" s="71"/>
      <c r="F185" s="71"/>
      <c r="G185" s="71"/>
    </row>
    <row r="186" spans="1:7" ht="12.75">
      <c r="A186" s="20" t="s">
        <v>3</v>
      </c>
      <c r="B186" s="21" t="s">
        <v>50</v>
      </c>
      <c r="C186" s="58">
        <f>C187+C189+C190+C191+C192+C194+C196+C195+C193+C188</f>
        <v>29388.1</v>
      </c>
      <c r="D186" s="22">
        <f>D187+D189+D190+D191+D192+D194+D196+D195+D193+D188+0.1</f>
        <v>35696.5</v>
      </c>
      <c r="E186" s="22">
        <f>E187+E189+E190+E191+E192+E194+E196+E195+E193+E188</f>
        <v>33031.3</v>
      </c>
      <c r="F186" s="19">
        <f aca="true" t="shared" si="18" ref="F186:F195">E186*100/D186</f>
        <v>92.53372179345315</v>
      </c>
      <c r="G186" s="19">
        <f>E186*100/C186</f>
        <v>112.39685450913808</v>
      </c>
    </row>
    <row r="187" spans="1:7" ht="12.75">
      <c r="A187" s="9" t="s">
        <v>56</v>
      </c>
      <c r="B187" s="41" t="s">
        <v>57</v>
      </c>
      <c r="C187" s="59">
        <v>20000</v>
      </c>
      <c r="D187" s="44">
        <v>23088.4</v>
      </c>
      <c r="E187" s="14">
        <v>22042.4</v>
      </c>
      <c r="F187" s="14">
        <f t="shared" si="18"/>
        <v>95.46958645900105</v>
      </c>
      <c r="G187" s="14">
        <f>E187*100/C187</f>
        <v>110.212</v>
      </c>
    </row>
    <row r="188" spans="1:7" ht="23.25" customHeight="1">
      <c r="A188" s="9" t="s">
        <v>55</v>
      </c>
      <c r="B188" s="23" t="s">
        <v>54</v>
      </c>
      <c r="C188" s="59">
        <v>5577.1</v>
      </c>
      <c r="D188" s="44">
        <v>6614.5</v>
      </c>
      <c r="E188" s="14">
        <v>6251</v>
      </c>
      <c r="F188" s="14">
        <f t="shared" si="18"/>
        <v>94.50449769445915</v>
      </c>
      <c r="G188" s="14">
        <f>E188*100/C188</f>
        <v>112.08334080436069</v>
      </c>
    </row>
    <row r="189" spans="1:7" ht="16.5" customHeight="1">
      <c r="A189" s="9" t="s">
        <v>8</v>
      </c>
      <c r="B189" s="23" t="s">
        <v>5</v>
      </c>
      <c r="C189" s="59"/>
      <c r="D189" s="44">
        <v>82.4</v>
      </c>
      <c r="E189" s="14">
        <v>82.4</v>
      </c>
      <c r="F189" s="14">
        <f t="shared" si="18"/>
        <v>100</v>
      </c>
      <c r="G189" s="14"/>
    </row>
    <row r="190" spans="1:7" ht="12.75">
      <c r="A190" s="9" t="s">
        <v>9</v>
      </c>
      <c r="B190" s="23" t="s">
        <v>6</v>
      </c>
      <c r="C190" s="59">
        <v>2807</v>
      </c>
      <c r="D190" s="44">
        <v>3008</v>
      </c>
      <c r="E190" s="14">
        <v>2767.2</v>
      </c>
      <c r="F190" s="14">
        <f t="shared" si="18"/>
        <v>91.99468085106383</v>
      </c>
      <c r="G190" s="14">
        <f>E190*100/C190</f>
        <v>98.58211613822587</v>
      </c>
    </row>
    <row r="191" spans="1:7" ht="12.75">
      <c r="A191" s="9" t="s">
        <v>10</v>
      </c>
      <c r="B191" s="23" t="s">
        <v>21</v>
      </c>
      <c r="C191" s="59">
        <v>121</v>
      </c>
      <c r="D191" s="44">
        <v>63.6</v>
      </c>
      <c r="E191" s="14">
        <v>52.2</v>
      </c>
      <c r="F191" s="14">
        <f t="shared" si="18"/>
        <v>82.0754716981132</v>
      </c>
      <c r="G191" s="14">
        <f>E191*100/C191</f>
        <v>43.14049586776859</v>
      </c>
    </row>
    <row r="192" spans="1:7" ht="22.5">
      <c r="A192" s="10" t="s">
        <v>11</v>
      </c>
      <c r="B192" s="23" t="s">
        <v>17</v>
      </c>
      <c r="C192" s="59">
        <v>653</v>
      </c>
      <c r="D192" s="44">
        <v>1134.8</v>
      </c>
      <c r="E192" s="14">
        <v>1043.2</v>
      </c>
      <c r="F192" s="14">
        <f t="shared" si="18"/>
        <v>91.92809305604513</v>
      </c>
      <c r="G192" s="14">
        <f>E192*100/C192</f>
        <v>159.75497702909647</v>
      </c>
    </row>
    <row r="193" spans="1:7" ht="25.5" customHeight="1">
      <c r="A193" s="24" t="s">
        <v>40</v>
      </c>
      <c r="B193" s="23" t="s">
        <v>41</v>
      </c>
      <c r="C193" s="59">
        <v>130</v>
      </c>
      <c r="D193" s="44">
        <v>92.6</v>
      </c>
      <c r="E193" s="14">
        <v>24</v>
      </c>
      <c r="F193" s="14">
        <f t="shared" si="18"/>
        <v>25.917926565874733</v>
      </c>
      <c r="G193" s="14">
        <f>E193*100/C193</f>
        <v>18.46153846153846</v>
      </c>
    </row>
    <row r="194" spans="1:7" ht="22.5" customHeight="1">
      <c r="A194" s="24" t="s">
        <v>18</v>
      </c>
      <c r="B194" s="23" t="s">
        <v>15</v>
      </c>
      <c r="C194" s="59">
        <v>100</v>
      </c>
      <c r="D194" s="44">
        <v>1611.9</v>
      </c>
      <c r="E194" s="14">
        <v>767.1</v>
      </c>
      <c r="F194" s="14">
        <f t="shared" si="18"/>
        <v>47.58980085613251</v>
      </c>
      <c r="G194" s="14">
        <f>E194*100/C194</f>
        <v>767.1</v>
      </c>
    </row>
    <row r="195" spans="1:7" ht="13.5" customHeight="1">
      <c r="A195" s="17" t="s">
        <v>12</v>
      </c>
      <c r="B195" s="23" t="s">
        <v>7</v>
      </c>
      <c r="C195" s="59"/>
      <c r="D195" s="44">
        <v>0.2</v>
      </c>
      <c r="E195" s="14">
        <v>0.2</v>
      </c>
      <c r="F195" s="14">
        <f t="shared" si="18"/>
        <v>100</v>
      </c>
      <c r="G195" s="14"/>
    </row>
    <row r="196" spans="1:7" ht="13.5" customHeight="1">
      <c r="A196" s="46" t="s">
        <v>37</v>
      </c>
      <c r="B196" s="12" t="s">
        <v>38</v>
      </c>
      <c r="C196" s="59"/>
      <c r="D196" s="44"/>
      <c r="E196" s="14">
        <v>1.6</v>
      </c>
      <c r="F196" s="19"/>
      <c r="G196" s="14"/>
    </row>
    <row r="197" spans="1:7" ht="21.75" customHeight="1">
      <c r="A197" s="48" t="s">
        <v>1</v>
      </c>
      <c r="B197" s="27" t="s">
        <v>0</v>
      </c>
      <c r="C197" s="58">
        <f>C198+C199</f>
        <v>29955.2</v>
      </c>
      <c r="D197" s="47">
        <f>D198+D199</f>
        <v>40790.299999999996</v>
      </c>
      <c r="E197" s="47">
        <f>E198+E199</f>
        <v>37882.4</v>
      </c>
      <c r="F197" s="19">
        <f>E197*100/D197</f>
        <v>92.87109925644089</v>
      </c>
      <c r="G197" s="19">
        <f>E197*100/C197</f>
        <v>126.4635188548232</v>
      </c>
    </row>
    <row r="198" spans="1:7" ht="28.5" customHeight="1">
      <c r="A198" s="57" t="s">
        <v>49</v>
      </c>
      <c r="B198" s="29" t="s">
        <v>20</v>
      </c>
      <c r="C198" s="59">
        <v>29955.2</v>
      </c>
      <c r="D198" s="44">
        <v>40655.7</v>
      </c>
      <c r="E198" s="14">
        <v>37747.8</v>
      </c>
      <c r="F198" s="14">
        <f>E198*100/D198</f>
        <v>92.84749739888873</v>
      </c>
      <c r="G198" s="14">
        <f>E198*100/C198</f>
        <v>126.01418117722467</v>
      </c>
    </row>
    <row r="199" spans="1:7" ht="25.5" customHeight="1">
      <c r="A199" s="56" t="s">
        <v>61</v>
      </c>
      <c r="B199" s="29" t="s">
        <v>62</v>
      </c>
      <c r="C199" s="44"/>
      <c r="D199" s="44">
        <v>134.6</v>
      </c>
      <c r="E199" s="14">
        <v>134.6</v>
      </c>
      <c r="F199" s="14">
        <f>E199*100/D199</f>
        <v>100</v>
      </c>
      <c r="G199" s="14"/>
    </row>
    <row r="200" spans="1:7" ht="15" customHeight="1">
      <c r="A200" s="17"/>
      <c r="B200" s="18" t="s">
        <v>4</v>
      </c>
      <c r="C200" s="19">
        <f>C197+C186</f>
        <v>59343.3</v>
      </c>
      <c r="D200" s="19">
        <f>D197+D186</f>
        <v>76486.79999999999</v>
      </c>
      <c r="E200" s="19">
        <f>E197+E186</f>
        <v>70913.70000000001</v>
      </c>
      <c r="F200" s="19">
        <f>E200*100/D200</f>
        <v>92.71364470732208</v>
      </c>
      <c r="G200" s="19">
        <f>E200*100/C200</f>
        <v>119.49739903240973</v>
      </c>
    </row>
    <row r="201" spans="1:7" ht="12.75">
      <c r="A201" s="75"/>
      <c r="B201" s="76"/>
      <c r="C201" s="76"/>
      <c r="D201" s="76"/>
      <c r="E201" s="76"/>
      <c r="F201" s="19"/>
      <c r="G201" s="14"/>
    </row>
    <row r="202" spans="1:7" ht="12.75">
      <c r="A202" s="70" t="s">
        <v>33</v>
      </c>
      <c r="B202" s="71"/>
      <c r="C202" s="71"/>
      <c r="D202" s="71"/>
      <c r="E202" s="71"/>
      <c r="F202" s="71"/>
      <c r="G202" s="71"/>
    </row>
    <row r="203" spans="1:7" ht="12.75">
      <c r="A203" s="20" t="s">
        <v>3</v>
      </c>
      <c r="B203" s="21" t="s">
        <v>50</v>
      </c>
      <c r="C203" s="58">
        <f>C204+C207+C209+C210+C208+C211+C212+C206+C205</f>
        <v>6063</v>
      </c>
      <c r="D203" s="22">
        <f>D204+D207+D209+D210+D208+D211+D212+D206+D205</f>
        <v>6476.3</v>
      </c>
      <c r="E203" s="22">
        <f>E204+E207+E209+E210+E208+E211+E212+E206+E205-0.1</f>
        <v>6839.099999999999</v>
      </c>
      <c r="F203" s="19">
        <f aca="true" t="shared" si="19" ref="F203:F209">E203*100/D203</f>
        <v>105.60196408443092</v>
      </c>
      <c r="G203" s="19">
        <f aca="true" t="shared" si="20" ref="G203:G209">E203*100/C203</f>
        <v>112.80059376546264</v>
      </c>
    </row>
    <row r="204" spans="1:7" ht="12.75">
      <c r="A204" s="9" t="s">
        <v>56</v>
      </c>
      <c r="B204" s="41" t="s">
        <v>57</v>
      </c>
      <c r="C204" s="59">
        <v>1380</v>
      </c>
      <c r="D204" s="44">
        <v>1380</v>
      </c>
      <c r="E204" s="14">
        <v>1236.2</v>
      </c>
      <c r="F204" s="14">
        <f t="shared" si="19"/>
        <v>89.57971014492753</v>
      </c>
      <c r="G204" s="14">
        <f t="shared" si="20"/>
        <v>89.57971014492753</v>
      </c>
    </row>
    <row r="205" spans="1:7" ht="24" customHeight="1">
      <c r="A205" s="9" t="s">
        <v>55</v>
      </c>
      <c r="B205" s="23" t="s">
        <v>54</v>
      </c>
      <c r="C205" s="59">
        <v>4250.6</v>
      </c>
      <c r="D205" s="44">
        <v>4250.6</v>
      </c>
      <c r="E205" s="14">
        <v>4764.2</v>
      </c>
      <c r="F205" s="14">
        <f t="shared" si="19"/>
        <v>112.08300004705217</v>
      </c>
      <c r="G205" s="14">
        <f t="shared" si="20"/>
        <v>112.08300004705217</v>
      </c>
    </row>
    <row r="206" spans="1:7" ht="14.25" customHeight="1" hidden="1">
      <c r="A206" s="9" t="s">
        <v>8</v>
      </c>
      <c r="B206" s="23" t="s">
        <v>5</v>
      </c>
      <c r="C206" s="59"/>
      <c r="D206" s="44"/>
      <c r="E206" s="14"/>
      <c r="F206" s="14" t="e">
        <f t="shared" si="19"/>
        <v>#DIV/0!</v>
      </c>
      <c r="G206" s="14" t="e">
        <f t="shared" si="20"/>
        <v>#DIV/0!</v>
      </c>
    </row>
    <row r="207" spans="1:7" ht="12.75">
      <c r="A207" s="9" t="s">
        <v>9</v>
      </c>
      <c r="B207" s="23" t="s">
        <v>6</v>
      </c>
      <c r="C207" s="59">
        <v>270.1</v>
      </c>
      <c r="D207" s="44">
        <v>270.1</v>
      </c>
      <c r="E207" s="14">
        <v>307.8</v>
      </c>
      <c r="F207" s="14">
        <f t="shared" si="19"/>
        <v>113.9577934098482</v>
      </c>
      <c r="G207" s="14">
        <f t="shared" si="20"/>
        <v>113.9577934098482</v>
      </c>
    </row>
    <row r="208" spans="1:7" ht="12.75">
      <c r="A208" s="9" t="s">
        <v>10</v>
      </c>
      <c r="B208" s="23" t="s">
        <v>21</v>
      </c>
      <c r="C208" s="59">
        <v>19</v>
      </c>
      <c r="D208" s="44">
        <v>19</v>
      </c>
      <c r="E208" s="14">
        <v>14.9</v>
      </c>
      <c r="F208" s="14">
        <f t="shared" si="19"/>
        <v>78.42105263157895</v>
      </c>
      <c r="G208" s="14">
        <f t="shared" si="20"/>
        <v>78.42105263157895</v>
      </c>
    </row>
    <row r="209" spans="1:7" ht="22.5">
      <c r="A209" s="10" t="s">
        <v>11</v>
      </c>
      <c r="B209" s="23" t="s">
        <v>17</v>
      </c>
      <c r="C209" s="59">
        <v>143.3</v>
      </c>
      <c r="D209" s="44">
        <v>246.6</v>
      </c>
      <c r="E209" s="14">
        <v>217.1</v>
      </c>
      <c r="F209" s="14">
        <f t="shared" si="19"/>
        <v>88.03730738037308</v>
      </c>
      <c r="G209" s="14">
        <f t="shared" si="20"/>
        <v>151.5003489183531</v>
      </c>
    </row>
    <row r="210" spans="1:7" ht="22.5" customHeight="1">
      <c r="A210" s="24" t="s">
        <v>40</v>
      </c>
      <c r="B210" s="23" t="s">
        <v>41</v>
      </c>
      <c r="C210" s="59"/>
      <c r="D210" s="44"/>
      <c r="E210" s="14">
        <v>4.7</v>
      </c>
      <c r="F210" s="14"/>
      <c r="G210" s="14"/>
    </row>
    <row r="211" spans="1:7" ht="16.5" customHeight="1">
      <c r="A211" s="24" t="s">
        <v>12</v>
      </c>
      <c r="B211" s="23" t="s">
        <v>7</v>
      </c>
      <c r="C211" s="59"/>
      <c r="D211" s="44"/>
      <c r="E211" s="14">
        <v>39.8</v>
      </c>
      <c r="F211" s="14"/>
      <c r="G211" s="14"/>
    </row>
    <row r="212" spans="1:7" ht="12" customHeight="1">
      <c r="A212" s="46" t="s">
        <v>37</v>
      </c>
      <c r="B212" s="12" t="s">
        <v>38</v>
      </c>
      <c r="C212" s="59"/>
      <c r="D212" s="44">
        <v>310</v>
      </c>
      <c r="E212" s="14">
        <v>254.5</v>
      </c>
      <c r="F212" s="14">
        <f>E212*100/D212</f>
        <v>82.09677419354838</v>
      </c>
      <c r="G212" s="14"/>
    </row>
    <row r="213" spans="1:7" ht="15" customHeight="1">
      <c r="A213" s="20" t="s">
        <v>1</v>
      </c>
      <c r="B213" s="27" t="s">
        <v>0</v>
      </c>
      <c r="C213" s="60">
        <f>C214+C215</f>
        <v>31010.6</v>
      </c>
      <c r="D213" s="28">
        <f>D214+D215</f>
        <v>44276.4</v>
      </c>
      <c r="E213" s="28">
        <f>E214+E215</f>
        <v>38681.2</v>
      </c>
      <c r="F213" s="19">
        <f>E213*100/D213</f>
        <v>87.36301957702071</v>
      </c>
      <c r="G213" s="19">
        <f>E213*100/C213</f>
        <v>124.73541305231113</v>
      </c>
    </row>
    <row r="214" spans="1:7" ht="28.5" customHeight="1">
      <c r="A214" s="56" t="s">
        <v>49</v>
      </c>
      <c r="B214" s="29" t="s">
        <v>20</v>
      </c>
      <c r="C214" s="59">
        <v>31010.6</v>
      </c>
      <c r="D214" s="44">
        <v>43586.4</v>
      </c>
      <c r="E214" s="14">
        <v>37991.2</v>
      </c>
      <c r="F214" s="14">
        <f>E214*100/D214</f>
        <v>87.16296826533046</v>
      </c>
      <c r="G214" s="14">
        <f>E214*100/C214</f>
        <v>122.51036742275221</v>
      </c>
    </row>
    <row r="215" spans="1:7" ht="16.5" customHeight="1">
      <c r="A215" s="56" t="s">
        <v>53</v>
      </c>
      <c r="B215" s="30" t="s">
        <v>19</v>
      </c>
      <c r="C215" s="44"/>
      <c r="D215" s="44">
        <v>690</v>
      </c>
      <c r="E215" s="14">
        <v>690</v>
      </c>
      <c r="F215" s="14">
        <f>E215*100/D215</f>
        <v>100</v>
      </c>
      <c r="G215" s="14"/>
    </row>
    <row r="216" spans="1:7" ht="15" customHeight="1">
      <c r="A216" s="17"/>
      <c r="B216" s="18" t="s">
        <v>4</v>
      </c>
      <c r="C216" s="19">
        <f>C213+C203</f>
        <v>37073.6</v>
      </c>
      <c r="D216" s="19">
        <f>D213+D203</f>
        <v>50752.700000000004</v>
      </c>
      <c r="E216" s="19">
        <f>E213+E203</f>
        <v>45520.299999999996</v>
      </c>
      <c r="F216" s="19">
        <f>E216*100/D216</f>
        <v>89.6904007077456</v>
      </c>
      <c r="G216" s="19">
        <f>E216*100/C216</f>
        <v>122.7835980320228</v>
      </c>
    </row>
    <row r="217" spans="1:7" ht="12.75">
      <c r="A217" s="75"/>
      <c r="B217" s="76"/>
      <c r="C217" s="76"/>
      <c r="D217" s="76"/>
      <c r="E217" s="76"/>
      <c r="F217" s="19"/>
      <c r="G217" s="14"/>
    </row>
    <row r="218" spans="1:7" ht="12.75">
      <c r="A218" s="70" t="s">
        <v>34</v>
      </c>
      <c r="B218" s="71"/>
      <c r="C218" s="71"/>
      <c r="D218" s="71"/>
      <c r="E218" s="71"/>
      <c r="F218" s="71"/>
      <c r="G218" s="71"/>
    </row>
    <row r="219" spans="1:9" ht="12.75">
      <c r="A219" s="20" t="s">
        <v>3</v>
      </c>
      <c r="B219" s="21" t="s">
        <v>50</v>
      </c>
      <c r="C219" s="22">
        <f>C220+C222+C223+C224+C226+C227+C229+C231+C228+C225+C232+C230+C221</f>
        <v>1206937.7000000002</v>
      </c>
      <c r="D219" s="22">
        <f>D220+D222+D223+D224+D226+D227+D229+D231+D228+D225+D232+D230+D221</f>
        <v>1430149.8000000003</v>
      </c>
      <c r="E219" s="22">
        <f>E220+E222+E223+E224+E226+E227+E229+E231+E228+E225+E232+E230+E221</f>
        <v>1411058.8</v>
      </c>
      <c r="F219" s="19">
        <f aca="true" t="shared" si="21" ref="F219:F224">E219*100/D219</f>
        <v>98.66510487223084</v>
      </c>
      <c r="G219" s="19">
        <f aca="true" t="shared" si="22" ref="G219:G231">E219*100/C219</f>
        <v>116.91231452957346</v>
      </c>
      <c r="H219" s="4"/>
      <c r="I219" s="4"/>
    </row>
    <row r="220" spans="1:12" ht="12.75">
      <c r="A220" s="9" t="s">
        <v>56</v>
      </c>
      <c r="B220" s="41" t="s">
        <v>57</v>
      </c>
      <c r="C220" s="14">
        <f>C9+C32+C48+C66+C84+C102+C118+C135+C152+C170+C187+C204</f>
        <v>866156.9</v>
      </c>
      <c r="D220" s="14">
        <f>D9+D32+D48+D66+D84+D102+D118+D135+D152+D170+D187+D204</f>
        <v>1011978.7</v>
      </c>
      <c r="E220" s="14">
        <f>E9+E32+E48+E66+E84+E102+E118+E135+E152+E170+E187+E204+0.1</f>
        <v>1001787.1</v>
      </c>
      <c r="F220" s="14">
        <f t="shared" si="21"/>
        <v>98.99290370439616</v>
      </c>
      <c r="G220" s="14">
        <f t="shared" si="22"/>
        <v>115.65884887599464</v>
      </c>
      <c r="H220" s="4"/>
      <c r="I220" s="69"/>
      <c r="J220" s="2"/>
      <c r="K220" s="2"/>
      <c r="L220" s="2"/>
    </row>
    <row r="221" spans="1:9" ht="22.5">
      <c r="A221" s="9" t="s">
        <v>55</v>
      </c>
      <c r="B221" s="23" t="s">
        <v>54</v>
      </c>
      <c r="C221" s="14">
        <f>C10+C33+C49+C67+C85+C103+C119+C136+C153+C171+C188+C205</f>
        <v>57105.1</v>
      </c>
      <c r="D221" s="14">
        <f>D10+D33+D49+D67+D85+D103+D119+D136+D153+D171+D188+D205</f>
        <v>62308.99999999999</v>
      </c>
      <c r="E221" s="14">
        <f>E10+E33+E49+E67+E85+E103+E119+E136+E153+E171+E188+E205-0.1</f>
        <v>64004.49999999999</v>
      </c>
      <c r="F221" s="14">
        <f t="shared" si="21"/>
        <v>102.72111572966986</v>
      </c>
      <c r="G221" s="14">
        <f t="shared" si="22"/>
        <v>112.08193313732048</v>
      </c>
      <c r="H221" s="4"/>
      <c r="I221" s="69"/>
    </row>
    <row r="222" spans="1:7" ht="12.75">
      <c r="A222" s="9" t="s">
        <v>8</v>
      </c>
      <c r="B222" s="23" t="s">
        <v>5</v>
      </c>
      <c r="C222" s="14">
        <f>C11+C50+C68+C206+C154+C189+C86+C104+C172+C120+C137</f>
        <v>68423</v>
      </c>
      <c r="D222" s="14">
        <f>D11+D50+D68+D206+D154+D189+D86+D104+D172+D120+D137</f>
        <v>70044.09999999999</v>
      </c>
      <c r="E222" s="14">
        <f>E11+E50+E68+E206+E154+E189+E86+E104+E172+E120+E137</f>
        <v>66793.4</v>
      </c>
      <c r="F222" s="14">
        <f t="shared" si="21"/>
        <v>95.3590666451564</v>
      </c>
      <c r="G222" s="14">
        <f t="shared" si="22"/>
        <v>97.61834470865058</v>
      </c>
    </row>
    <row r="223" spans="1:7" ht="12.75">
      <c r="A223" s="9" t="s">
        <v>9</v>
      </c>
      <c r="B223" s="23" t="s">
        <v>6</v>
      </c>
      <c r="C223" s="14">
        <f>C12+C34+C51+C69+C87+C105+C121+C138+C155+C173+C190+C207</f>
        <v>32370.8</v>
      </c>
      <c r="D223" s="14">
        <f>D12+D34+D51+D69+D87+D105+D121+D138+D155+D173+D190+D207</f>
        <v>45285.69999999999</v>
      </c>
      <c r="E223" s="14">
        <f>E12+E34+E51+E69+E87+E105+E121+E138+E155+E173+E190+E207</f>
        <v>45844.8</v>
      </c>
      <c r="F223" s="14">
        <f t="shared" si="21"/>
        <v>101.2346060676991</v>
      </c>
      <c r="G223" s="14">
        <f t="shared" si="22"/>
        <v>141.6239326800697</v>
      </c>
    </row>
    <row r="224" spans="1:7" ht="12.75">
      <c r="A224" s="9" t="s">
        <v>10</v>
      </c>
      <c r="B224" s="23" t="s">
        <v>21</v>
      </c>
      <c r="C224" s="14">
        <f>C13+C35+C52+C70+C88+C106+C122+C139+C156+C174+C191+C208</f>
        <v>4589.1</v>
      </c>
      <c r="D224" s="14">
        <f>D13+D35+D52+D70+D88+D106+D122+D139+D156+D174+D191+D208</f>
        <v>4801.1</v>
      </c>
      <c r="E224" s="14">
        <f>E13+E35+E70+E88+E106+E122+E139+E156+E174+E191+E208+E52-0.1</f>
        <v>4436.799999999999</v>
      </c>
      <c r="F224" s="14">
        <f t="shared" si="21"/>
        <v>92.41215554768696</v>
      </c>
      <c r="G224" s="14">
        <f t="shared" si="22"/>
        <v>96.68126647926607</v>
      </c>
    </row>
    <row r="225" spans="1:7" ht="22.5" hidden="1">
      <c r="A225" s="9" t="s">
        <v>35</v>
      </c>
      <c r="B225" s="23" t="s">
        <v>36</v>
      </c>
      <c r="C225" s="31">
        <f>C14</f>
        <v>0</v>
      </c>
      <c r="D225" s="31">
        <f>D14</f>
        <v>0</v>
      </c>
      <c r="E225" s="31">
        <f>E14</f>
        <v>0</v>
      </c>
      <c r="F225" s="14"/>
      <c r="G225" s="14" t="e">
        <f t="shared" si="22"/>
        <v>#DIV/0!</v>
      </c>
    </row>
    <row r="226" spans="1:7" ht="22.5">
      <c r="A226" s="10" t="s">
        <v>11</v>
      </c>
      <c r="B226" s="23" t="s">
        <v>17</v>
      </c>
      <c r="C226" s="14">
        <f>C15+C36+C53+C71+C89+C107+C123+C140+C157+C175+C192+C209</f>
        <v>133392</v>
      </c>
      <c r="D226" s="14">
        <f>D15+D36+D53+D71+D89+D107+D123+D140+D157+D175+D192+D209</f>
        <v>160642.69999999998</v>
      </c>
      <c r="E226" s="14">
        <f>E15+E36+E53+E71+E89+E107+E123+E140+E157+E175+E192+E209+0.2</f>
        <v>156634.30000000008</v>
      </c>
      <c r="F226" s="14">
        <f aca="true" t="shared" si="23" ref="F226:F239">E226*100/D226</f>
        <v>97.50477301489585</v>
      </c>
      <c r="G226" s="14">
        <f t="shared" si="22"/>
        <v>117.42405841429776</v>
      </c>
    </row>
    <row r="227" spans="1:7" ht="12.75">
      <c r="A227" s="24" t="s">
        <v>14</v>
      </c>
      <c r="B227" s="23" t="s">
        <v>13</v>
      </c>
      <c r="C227" s="14">
        <f>C16</f>
        <v>19334</v>
      </c>
      <c r="D227" s="14">
        <f>D16</f>
        <v>25467.7</v>
      </c>
      <c r="E227" s="14">
        <f>E16</f>
        <v>22800</v>
      </c>
      <c r="F227" s="14">
        <f t="shared" si="23"/>
        <v>89.52516324599394</v>
      </c>
      <c r="G227" s="14">
        <f t="shared" si="22"/>
        <v>117.92696803558498</v>
      </c>
    </row>
    <row r="228" spans="1:7" ht="22.5">
      <c r="A228" s="25" t="s">
        <v>40</v>
      </c>
      <c r="B228" s="23" t="s">
        <v>41</v>
      </c>
      <c r="C228" s="32">
        <f>C17+C90+C54+C108+C141+C158+C176+C193+C124+C72+C37+C210</f>
        <v>1382.5</v>
      </c>
      <c r="D228" s="32">
        <f>D17+D90+D54+D108+D141+D158+D176+D193+D124+D72+D37+D210</f>
        <v>3544.2999999999997</v>
      </c>
      <c r="E228" s="32">
        <f>E17+E90+E54+E108+E141+E158+E176+E193+E124+E72+E37+E210-0.1</f>
        <v>3609.8999999999996</v>
      </c>
      <c r="F228" s="14">
        <f t="shared" si="23"/>
        <v>101.85085912592048</v>
      </c>
      <c r="G228" s="14">
        <f t="shared" si="22"/>
        <v>261.1139240506329</v>
      </c>
    </row>
    <row r="229" spans="1:7" ht="12.75">
      <c r="A229" s="25" t="s">
        <v>18</v>
      </c>
      <c r="B229" s="23" t="s">
        <v>15</v>
      </c>
      <c r="C229" s="14">
        <f>C18+C38+C55+C73+C91+C125+C159+C177+C194+C142</f>
        <v>12052.199999999999</v>
      </c>
      <c r="D229" s="14">
        <f>D18+D38+D55+D73+D91+D125+D159+D177+D194+D142</f>
        <v>31368.700000000004</v>
      </c>
      <c r="E229" s="14">
        <f>E18+E38+E55+E73+E91+E125+E159+E177+E194+E142+0.1</f>
        <v>29415.300000000003</v>
      </c>
      <c r="F229" s="14">
        <f t="shared" si="23"/>
        <v>93.77277349714844</v>
      </c>
      <c r="G229" s="14">
        <f t="shared" si="22"/>
        <v>244.06581371036</v>
      </c>
    </row>
    <row r="230" spans="1:7" ht="12.75">
      <c r="A230" s="25" t="s">
        <v>44</v>
      </c>
      <c r="B230" s="23" t="s">
        <v>45</v>
      </c>
      <c r="C230" s="14">
        <f>C19</f>
        <v>18.6</v>
      </c>
      <c r="D230" s="14">
        <f>D19</f>
        <v>18.6</v>
      </c>
      <c r="E230" s="14">
        <f>E19</f>
        <v>0</v>
      </c>
      <c r="F230" s="14">
        <f t="shared" si="23"/>
        <v>0</v>
      </c>
      <c r="G230" s="14">
        <f t="shared" si="22"/>
        <v>0</v>
      </c>
    </row>
    <row r="231" spans="1:7" ht="12.75">
      <c r="A231" s="17" t="s">
        <v>12</v>
      </c>
      <c r="B231" s="23" t="s">
        <v>7</v>
      </c>
      <c r="C231" s="14">
        <f>C20+C195+C211+C74+C143+C56+C160+C92+C178+C109+C126+C39</f>
        <v>12113.5</v>
      </c>
      <c r="D231" s="14">
        <f>D20+D195+D211+D74+D143+D56+D160+D92+D178+D109+D126+D39</f>
        <v>13308.6</v>
      </c>
      <c r="E231" s="14">
        <f>E20+E195+E211+E74+E143+E56+E160+E92+E178+E109+E126+E39-0.1</f>
        <v>14410</v>
      </c>
      <c r="F231" s="14">
        <f t="shared" si="23"/>
        <v>108.27585170491261</v>
      </c>
      <c r="G231" s="14">
        <f t="shared" si="22"/>
        <v>118.958187146572</v>
      </c>
    </row>
    <row r="232" spans="1:7" ht="11.25" customHeight="1">
      <c r="A232" s="26" t="s">
        <v>37</v>
      </c>
      <c r="B232" s="12" t="s">
        <v>38</v>
      </c>
      <c r="C232" s="14">
        <f>C21+C40+C57+C75+C93+C110+C127+C144+C161+C179+C196+C212</f>
        <v>0</v>
      </c>
      <c r="D232" s="14">
        <f>D21+D40+D57+D75+D93+D110+D127+D144+D161+D179+D196+D212</f>
        <v>1380.6</v>
      </c>
      <c r="E232" s="14">
        <f>E21+E40+E57+E75+E93+E110+E127+E144+E161+E179+E196+E212</f>
        <v>1322.7</v>
      </c>
      <c r="F232" s="14">
        <f t="shared" si="23"/>
        <v>95.80617122990004</v>
      </c>
      <c r="G232" s="14"/>
    </row>
    <row r="233" spans="1:7" ht="15.75" customHeight="1">
      <c r="A233" s="20" t="s">
        <v>1</v>
      </c>
      <c r="B233" s="27" t="s">
        <v>0</v>
      </c>
      <c r="C233" s="28">
        <f>C234+C236+C238+C237+C235</f>
        <v>3967377.9</v>
      </c>
      <c r="D233" s="28">
        <f>D234+D236+D238+D237+D235+0.1</f>
        <v>4698514.5</v>
      </c>
      <c r="E233" s="28">
        <f>E234+E236+E238+E237+E235</f>
        <v>3117643.6</v>
      </c>
      <c r="F233" s="19">
        <f t="shared" si="23"/>
        <v>66.35381459395305</v>
      </c>
      <c r="G233" s="19">
        <f>E233*100/C233</f>
        <v>78.58196719803274</v>
      </c>
    </row>
    <row r="234" spans="1:7" ht="25.5" customHeight="1">
      <c r="A234" s="56" t="s">
        <v>49</v>
      </c>
      <c r="B234" s="29" t="s">
        <v>20</v>
      </c>
      <c r="C234" s="13">
        <f>C23-40965</f>
        <v>3967377.9</v>
      </c>
      <c r="D234" s="13">
        <f>D23-41182.6</f>
        <v>4618532.7</v>
      </c>
      <c r="E234" s="13">
        <f>E23-38997.3</f>
        <v>3039663.5</v>
      </c>
      <c r="F234" s="14">
        <f t="shared" si="23"/>
        <v>65.81448476049547</v>
      </c>
      <c r="G234" s="14">
        <f>E234*100/C234</f>
        <v>76.61643474900639</v>
      </c>
    </row>
    <row r="235" spans="1:7" ht="24" customHeight="1">
      <c r="A235" s="56" t="s">
        <v>61</v>
      </c>
      <c r="B235" s="29" t="s">
        <v>62</v>
      </c>
      <c r="C235" s="13">
        <f>C24+C78+C96+C199+C130</f>
        <v>0</v>
      </c>
      <c r="D235" s="13">
        <f>D24+D78+D96+D199+D130</f>
        <v>1987.3999999999999</v>
      </c>
      <c r="E235" s="13">
        <f>E24+E78+E96+E199+E130</f>
        <v>1987.3999999999999</v>
      </c>
      <c r="F235" s="14">
        <f t="shared" si="23"/>
        <v>100</v>
      </c>
      <c r="G235" s="13">
        <f>G24+G78+G96+G199+G130</f>
        <v>0</v>
      </c>
    </row>
    <row r="236" spans="1:7" ht="15" customHeight="1">
      <c r="A236" s="56" t="s">
        <v>53</v>
      </c>
      <c r="B236" s="30" t="s">
        <v>19</v>
      </c>
      <c r="C236" s="14">
        <f>C25+C97+C164+C215+C79+C113+C182</f>
        <v>0</v>
      </c>
      <c r="D236" s="14">
        <f>D25+D97+D164+D215+D79+D113+D182</f>
        <v>81933.2</v>
      </c>
      <c r="E236" s="14">
        <f>E25+E97+E164+E215+E79+E113+E182+0.1</f>
        <v>79931.6</v>
      </c>
      <c r="F236" s="14">
        <f t="shared" si="23"/>
        <v>97.55703426693943</v>
      </c>
      <c r="G236" s="14"/>
    </row>
    <row r="237" spans="1:7" ht="15.75" customHeight="1" hidden="1">
      <c r="A237" s="56" t="s">
        <v>52</v>
      </c>
      <c r="B237" s="12" t="s">
        <v>47</v>
      </c>
      <c r="C237" s="14"/>
      <c r="D237" s="14"/>
      <c r="E237" s="14"/>
      <c r="F237" s="14" t="e">
        <f t="shared" si="23"/>
        <v>#DIV/0!</v>
      </c>
      <c r="G237" s="14" t="e">
        <f>E237*100/C237</f>
        <v>#DIV/0!</v>
      </c>
    </row>
    <row r="238" spans="1:7" ht="14.25" customHeight="1">
      <c r="A238" s="56" t="s">
        <v>48</v>
      </c>
      <c r="B238" s="15" t="s">
        <v>46</v>
      </c>
      <c r="C238" s="14">
        <f>C27</f>
        <v>0</v>
      </c>
      <c r="D238" s="14">
        <f>D27</f>
        <v>-3938.9</v>
      </c>
      <c r="E238" s="14">
        <f>E27</f>
        <v>-3938.9</v>
      </c>
      <c r="F238" s="14">
        <f t="shared" si="23"/>
        <v>100</v>
      </c>
      <c r="G238" s="14"/>
    </row>
    <row r="239" spans="1:7" ht="13.5" customHeight="1">
      <c r="A239" s="17"/>
      <c r="B239" s="18" t="s">
        <v>4</v>
      </c>
      <c r="C239" s="19">
        <f>C233+C219</f>
        <v>5174315.6</v>
      </c>
      <c r="D239" s="19">
        <f>D233+D219</f>
        <v>6128664.300000001</v>
      </c>
      <c r="E239" s="19">
        <f>E233+E219</f>
        <v>4528702.4</v>
      </c>
      <c r="F239" s="19">
        <f t="shared" si="23"/>
        <v>73.89379118056767</v>
      </c>
      <c r="G239" s="19">
        <f>E239*100/C239</f>
        <v>87.52273247499633</v>
      </c>
    </row>
    <row r="240" spans="2:4" ht="12.75">
      <c r="B240" s="5"/>
      <c r="C240" s="5"/>
      <c r="D240" s="5"/>
    </row>
    <row r="241" spans="2:5" ht="12.75">
      <c r="B241" s="6" t="s">
        <v>43</v>
      </c>
      <c r="C241" s="6"/>
      <c r="D241" s="43" t="e">
        <f>#REF!=D233-D234</f>
        <v>#REF!</v>
      </c>
      <c r="E241" s="4"/>
    </row>
    <row r="242" spans="2:5" ht="12.75" hidden="1">
      <c r="B242" s="6"/>
      <c r="C242" s="6"/>
      <c r="D242" s="6"/>
      <c r="E242" s="3"/>
    </row>
    <row r="243" spans="1:5" ht="12.75" hidden="1">
      <c r="A243" s="2"/>
      <c r="B243" s="6"/>
      <c r="C243" s="6"/>
      <c r="D243" s="6"/>
      <c r="E243" s="4"/>
    </row>
    <row r="244" spans="2:5" ht="12.75" hidden="1">
      <c r="B244" s="7"/>
      <c r="C244" s="7"/>
      <c r="D244" s="7"/>
      <c r="E244" s="4"/>
    </row>
    <row r="245" spans="2:5" ht="12.75" hidden="1">
      <c r="B245" s="7"/>
      <c r="C245" s="7"/>
      <c r="D245" s="7"/>
      <c r="E245" s="4"/>
    </row>
    <row r="246" spans="1:5" ht="12.75" hidden="1">
      <c r="A246" s="2" t="e">
        <f>#REF!+#REF!</f>
        <v>#REF!</v>
      </c>
      <c r="B246" s="8"/>
      <c r="C246" s="8"/>
      <c r="D246" s="8"/>
      <c r="E246" s="4"/>
    </row>
    <row r="247" spans="1:5" ht="12.75" hidden="1">
      <c r="A247" s="2" t="e">
        <f>#REF!+#REF!</f>
        <v>#REF!</v>
      </c>
      <c r="B247" s="7"/>
      <c r="C247" s="7"/>
      <c r="D247" s="7"/>
      <c r="E247" s="4"/>
    </row>
    <row r="248" spans="1:5" ht="12.75" hidden="1">
      <c r="A248" s="2" t="e">
        <f>#REF!+#REF!</f>
        <v>#REF!</v>
      </c>
      <c r="B248" s="6"/>
      <c r="C248" s="6"/>
      <c r="D248" s="6"/>
      <c r="E248" s="4"/>
    </row>
    <row r="249" spans="1:5" ht="12.75" hidden="1">
      <c r="A249" s="2" t="e">
        <f>#REF!+#REF!</f>
        <v>#REF!</v>
      </c>
      <c r="B249" s="6"/>
      <c r="C249" s="6"/>
      <c r="D249" s="6"/>
      <c r="E249" s="4"/>
    </row>
    <row r="250" spans="2:5" ht="12.75" hidden="1">
      <c r="B250" s="6"/>
      <c r="C250" s="6"/>
      <c r="D250" s="6"/>
      <c r="E250" s="4"/>
    </row>
    <row r="251" spans="2:5" ht="12.75" hidden="1">
      <c r="B251" s="5"/>
      <c r="C251" s="5"/>
      <c r="D251" s="5"/>
      <c r="E251" s="4"/>
    </row>
    <row r="252" spans="2:5" ht="12.75">
      <c r="B252" s="5"/>
      <c r="C252" s="5"/>
      <c r="D252" s="5"/>
      <c r="E252" s="33"/>
    </row>
    <row r="253" spans="2:5" ht="16.5" customHeight="1">
      <c r="B253" s="5"/>
      <c r="C253" s="5"/>
      <c r="D253" s="5"/>
      <c r="E253" s="4"/>
    </row>
    <row r="254" spans="2:5" ht="21.75" customHeight="1">
      <c r="B254" s="5"/>
      <c r="C254" s="33"/>
      <c r="D254" s="33"/>
      <c r="E254" s="33"/>
    </row>
    <row r="255" spans="3:5" ht="12.75">
      <c r="C255" s="2"/>
      <c r="D255" s="2"/>
      <c r="E255" s="2"/>
    </row>
    <row r="256" ht="12.75">
      <c r="E256" s="4"/>
    </row>
    <row r="257" ht="12.75">
      <c r="E257" s="4"/>
    </row>
    <row r="258" spans="2:5" ht="12.75">
      <c r="B258" s="5"/>
      <c r="C258" s="5"/>
      <c r="D258" s="5"/>
      <c r="E258" s="4"/>
    </row>
    <row r="259" spans="2:5" ht="12.75">
      <c r="B259" s="5"/>
      <c r="C259" s="5"/>
      <c r="D259" s="5"/>
      <c r="E259" s="4"/>
    </row>
    <row r="260" spans="2:5" ht="12.75">
      <c r="B260" s="5"/>
      <c r="C260" s="5"/>
      <c r="D260" s="5"/>
      <c r="E260" s="4"/>
    </row>
    <row r="261" spans="2:5" ht="12.75">
      <c r="B261" s="5"/>
      <c r="C261" s="5"/>
      <c r="D261" s="5"/>
      <c r="E261" s="4"/>
    </row>
    <row r="262" spans="2:5" ht="12.75">
      <c r="B262" s="5"/>
      <c r="C262" s="5"/>
      <c r="D262" s="5"/>
      <c r="E262" s="3"/>
    </row>
    <row r="263" spans="2:5" ht="12.75">
      <c r="B263" s="5"/>
      <c r="C263" s="5"/>
      <c r="D263" s="5"/>
      <c r="E263" s="4"/>
    </row>
    <row r="264" spans="2:5" ht="12.75">
      <c r="B264" s="5"/>
      <c r="C264" s="5"/>
      <c r="D264" s="5"/>
      <c r="E264" s="4"/>
    </row>
  </sheetData>
  <sheetProtection password="CF7A" sheet="1"/>
  <mergeCells count="32">
    <mergeCell ref="A132:E132"/>
    <mergeCell ref="A29:E29"/>
    <mergeCell ref="A184:E184"/>
    <mergeCell ref="A217:E217"/>
    <mergeCell ref="A201:E201"/>
    <mergeCell ref="A167:E167"/>
    <mergeCell ref="A115:E115"/>
    <mergeCell ref="B45:E45"/>
    <mergeCell ref="A99:E99"/>
    <mergeCell ref="A116:G116"/>
    <mergeCell ref="A149:E149"/>
    <mergeCell ref="C4:C6"/>
    <mergeCell ref="E4:E6"/>
    <mergeCell ref="A218:G218"/>
    <mergeCell ref="A202:G202"/>
    <mergeCell ref="A185:G185"/>
    <mergeCell ref="A168:G168"/>
    <mergeCell ref="A150:G150"/>
    <mergeCell ref="A133:G133"/>
    <mergeCell ref="A100:G100"/>
    <mergeCell ref="A1:G1"/>
    <mergeCell ref="F4:F6"/>
    <mergeCell ref="A2:E2"/>
    <mergeCell ref="D4:D6"/>
    <mergeCell ref="A30:G30"/>
    <mergeCell ref="A63:E63"/>
    <mergeCell ref="A82:G82"/>
    <mergeCell ref="A7:G7"/>
    <mergeCell ref="G4:G6"/>
    <mergeCell ref="A81:E81"/>
    <mergeCell ref="A46:G46"/>
    <mergeCell ref="A64:G64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5" zoomScaleNormal="85" zoomScalePageLayoutView="0" workbookViewId="0" topLeftCell="A1">
      <selection activeCell="U13" sqref="U13"/>
    </sheetView>
  </sheetViews>
  <sheetFormatPr defaultColWidth="9.00390625" defaultRowHeight="12.75"/>
  <cols>
    <col min="1" max="1" width="5.625" style="0" customWidth="1"/>
    <col min="2" max="2" width="53.375" style="0" customWidth="1"/>
    <col min="3" max="3" width="13.125" style="0" customWidth="1"/>
    <col min="4" max="4" width="13.75390625" style="0" customWidth="1"/>
    <col min="5" max="5" width="9.875" style="0" customWidth="1"/>
    <col min="6" max="6" width="11.625" style="0" customWidth="1"/>
    <col min="7" max="7" width="12.00390625" style="0" customWidth="1"/>
    <col min="9" max="9" width="13.25390625" style="0" hidden="1" customWidth="1"/>
    <col min="10" max="10" width="12.375" style="0" hidden="1" customWidth="1"/>
    <col min="11" max="11" width="15.00390625" style="0" customWidth="1"/>
    <col min="12" max="12" width="13.00390625" style="0" hidden="1" customWidth="1"/>
    <col min="13" max="13" width="12.25390625" style="0" hidden="1" customWidth="1"/>
    <col min="14" max="14" width="13.375" style="0" customWidth="1"/>
  </cols>
  <sheetData>
    <row r="1" spans="1:15" ht="1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3.5" thickBot="1">
      <c r="A2" s="83"/>
      <c r="B2" s="84"/>
      <c r="C2" s="85"/>
      <c r="D2" s="86"/>
      <c r="E2" s="87"/>
      <c r="F2" s="88"/>
      <c r="G2" s="88"/>
      <c r="H2" s="89"/>
      <c r="I2" s="89"/>
      <c r="J2" s="89"/>
      <c r="K2" s="90"/>
      <c r="L2" s="89"/>
      <c r="M2" s="90"/>
      <c r="N2" s="91"/>
      <c r="O2" s="90"/>
    </row>
    <row r="3" spans="1:15" ht="13.5">
      <c r="A3" s="92" t="s">
        <v>67</v>
      </c>
      <c r="B3" s="93" t="s">
        <v>68</v>
      </c>
      <c r="C3" s="94" t="s">
        <v>69</v>
      </c>
      <c r="D3" s="94"/>
      <c r="E3" s="94"/>
      <c r="F3" s="95" t="s">
        <v>70</v>
      </c>
      <c r="G3" s="95"/>
      <c r="H3" s="95"/>
      <c r="I3" s="96" t="s">
        <v>71</v>
      </c>
      <c r="J3" s="97"/>
      <c r="K3" s="97"/>
      <c r="L3" s="97"/>
      <c r="M3" s="97"/>
      <c r="N3" s="97"/>
      <c r="O3" s="98"/>
    </row>
    <row r="4" spans="1:15" ht="12.75">
      <c r="A4" s="99"/>
      <c r="B4" s="100"/>
      <c r="C4" s="101" t="s">
        <v>72</v>
      </c>
      <c r="D4" s="101" t="s">
        <v>73</v>
      </c>
      <c r="E4" s="102" t="s">
        <v>74</v>
      </c>
      <c r="F4" s="101" t="s">
        <v>72</v>
      </c>
      <c r="G4" s="101" t="s">
        <v>73</v>
      </c>
      <c r="H4" s="102" t="s">
        <v>74</v>
      </c>
      <c r="I4" s="103" t="s">
        <v>75</v>
      </c>
      <c r="J4" s="103" t="s">
        <v>76</v>
      </c>
      <c r="K4" s="104" t="s">
        <v>72</v>
      </c>
      <c r="L4" s="103" t="s">
        <v>77</v>
      </c>
      <c r="M4" s="103" t="s">
        <v>76</v>
      </c>
      <c r="N4" s="105" t="s">
        <v>78</v>
      </c>
      <c r="O4" s="106" t="s">
        <v>74</v>
      </c>
    </row>
    <row r="5" spans="1:15" ht="61.5" customHeight="1">
      <c r="A5" s="99"/>
      <c r="B5" s="100"/>
      <c r="C5" s="107"/>
      <c r="D5" s="101"/>
      <c r="E5" s="108"/>
      <c r="F5" s="107"/>
      <c r="G5" s="101"/>
      <c r="H5" s="109"/>
      <c r="I5" s="103"/>
      <c r="J5" s="103"/>
      <c r="K5" s="110"/>
      <c r="L5" s="103"/>
      <c r="M5" s="103"/>
      <c r="N5" s="105"/>
      <c r="O5" s="111"/>
    </row>
    <row r="6" spans="1:15" ht="14.25" customHeight="1">
      <c r="A6" s="99"/>
      <c r="B6" s="112" t="s">
        <v>79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2.75" hidden="1">
      <c r="A7" s="99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2.75" hidden="1">
      <c r="A8" s="9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3.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4"/>
      <c r="N9" s="114"/>
      <c r="O9" s="116"/>
    </row>
    <row r="10" spans="1:15" ht="15" customHeight="1">
      <c r="A10" s="117" t="s">
        <v>80</v>
      </c>
      <c r="B10" s="118" t="s">
        <v>81</v>
      </c>
      <c r="C10" s="119">
        <f>SUM(C11:C18)</f>
        <v>515285</v>
      </c>
      <c r="D10" s="119">
        <f>SUM(D11:D18)</f>
        <v>345461.6</v>
      </c>
      <c r="E10" s="119">
        <f>D10/C10*100</f>
        <v>67.0428209631563</v>
      </c>
      <c r="F10" s="119">
        <f>F11+F12+F13+F14+F15+F17+F18+F16</f>
        <v>296325.7</v>
      </c>
      <c r="G10" s="119">
        <f>SUM(G11:G18)</f>
        <v>250182</v>
      </c>
      <c r="H10" s="120">
        <f>G10/F10*100</f>
        <v>84.42804657172833</v>
      </c>
      <c r="I10" s="119">
        <f aca="true" t="shared" si="0" ref="I10:N10">SUM(I11:I18)</f>
        <v>811610.7000000001</v>
      </c>
      <c r="J10" s="119">
        <f>SUM(J11:J18)</f>
        <v>9331.5</v>
      </c>
      <c r="K10" s="119">
        <f>SUM(K11:K18)</f>
        <v>802279.2</v>
      </c>
      <c r="L10" s="119">
        <f t="shared" si="0"/>
        <v>595643.6</v>
      </c>
      <c r="M10" s="119">
        <f t="shared" si="0"/>
        <v>8709.4</v>
      </c>
      <c r="N10" s="119">
        <f t="shared" si="0"/>
        <v>586934.2</v>
      </c>
      <c r="O10" s="121">
        <f>N10/K10*100</f>
        <v>73.15834686976802</v>
      </c>
    </row>
    <row r="11" spans="1:15" ht="15" customHeight="1">
      <c r="A11" s="122" t="s">
        <v>82</v>
      </c>
      <c r="B11" s="123" t="s">
        <v>83</v>
      </c>
      <c r="C11" s="124">
        <v>7527.2</v>
      </c>
      <c r="D11" s="124">
        <v>5691.1</v>
      </c>
      <c r="E11" s="125">
        <f>D11/C11*100</f>
        <v>75.60713146986929</v>
      </c>
      <c r="F11" s="126">
        <v>61817.6</v>
      </c>
      <c r="G11" s="126">
        <v>54889.3</v>
      </c>
      <c r="H11" s="127">
        <f>G11/F11*100</f>
        <v>88.79235039859199</v>
      </c>
      <c r="I11" s="128">
        <f>C11+F11</f>
        <v>69344.8</v>
      </c>
      <c r="J11" s="129"/>
      <c r="K11" s="130">
        <f>I11-J11</f>
        <v>69344.8</v>
      </c>
      <c r="L11" s="128">
        <f>D11+G11</f>
        <v>60580.4</v>
      </c>
      <c r="M11" s="129"/>
      <c r="N11" s="130">
        <f>L11-M11</f>
        <v>60580.4</v>
      </c>
      <c r="O11" s="131">
        <f aca="true" t="shared" si="1" ref="O11:O123">N11/K11*100</f>
        <v>87.36112873640128</v>
      </c>
    </row>
    <row r="12" spans="1:15" ht="32.25" customHeight="1">
      <c r="A12" s="122" t="s">
        <v>84</v>
      </c>
      <c r="B12" s="123" t="s">
        <v>85</v>
      </c>
      <c r="C12" s="124">
        <v>12303.9</v>
      </c>
      <c r="D12" s="124">
        <v>10477.5</v>
      </c>
      <c r="E12" s="125">
        <f aca="true" t="shared" si="2" ref="E12:E20">D12/C12*100</f>
        <v>85.15592616975105</v>
      </c>
      <c r="F12" s="126">
        <v>0</v>
      </c>
      <c r="G12" s="126"/>
      <c r="H12" s="127">
        <v>0</v>
      </c>
      <c r="I12" s="128">
        <f aca="true" t="shared" si="3" ref="I12:I18">C12+F12</f>
        <v>12303.9</v>
      </c>
      <c r="J12" s="129"/>
      <c r="K12" s="130">
        <f aca="true" t="shared" si="4" ref="K12:K18">I12-J12</f>
        <v>12303.9</v>
      </c>
      <c r="L12" s="128">
        <f aca="true" t="shared" si="5" ref="L12:L91">D12+G12</f>
        <v>10477.5</v>
      </c>
      <c r="M12" s="129"/>
      <c r="N12" s="130">
        <f aca="true" t="shared" si="6" ref="N12:N91">L12-M12</f>
        <v>10477.5</v>
      </c>
      <c r="O12" s="131">
        <f t="shared" si="1"/>
        <v>85.15592616975105</v>
      </c>
    </row>
    <row r="13" spans="1:15" ht="17.25" customHeight="1">
      <c r="A13" s="122" t="s">
        <v>86</v>
      </c>
      <c r="B13" s="123" t="s">
        <v>87</v>
      </c>
      <c r="C13" s="124">
        <v>223197.1</v>
      </c>
      <c r="D13" s="124">
        <v>168966</v>
      </c>
      <c r="E13" s="125">
        <f t="shared" si="2"/>
        <v>75.70259649430929</v>
      </c>
      <c r="F13" s="126">
        <v>166351.4</v>
      </c>
      <c r="G13" s="126">
        <v>142748.8</v>
      </c>
      <c r="H13" s="127">
        <f>G13/F13*100</f>
        <v>85.81160122487698</v>
      </c>
      <c r="I13" s="128">
        <f t="shared" si="3"/>
        <v>389548.5</v>
      </c>
      <c r="J13" s="129">
        <v>7129.6</v>
      </c>
      <c r="K13" s="130">
        <f t="shared" si="4"/>
        <v>382418.9</v>
      </c>
      <c r="L13" s="128">
        <f>D13+G13</f>
        <v>311714.8</v>
      </c>
      <c r="M13" s="129">
        <v>7129.6</v>
      </c>
      <c r="N13" s="130">
        <f>L13-M13</f>
        <v>304585.2</v>
      </c>
      <c r="O13" s="131">
        <f t="shared" si="1"/>
        <v>79.64700489437107</v>
      </c>
    </row>
    <row r="14" spans="1:15" ht="13.5" customHeight="1">
      <c r="A14" s="122" t="s">
        <v>88</v>
      </c>
      <c r="B14" s="123" t="s">
        <v>89</v>
      </c>
      <c r="C14" s="124">
        <v>1.4</v>
      </c>
      <c r="D14" s="124">
        <v>1.4</v>
      </c>
      <c r="E14" s="125">
        <f t="shared" si="2"/>
        <v>100</v>
      </c>
      <c r="F14" s="126">
        <v>0</v>
      </c>
      <c r="G14" s="126"/>
      <c r="H14" s="127">
        <v>0</v>
      </c>
      <c r="I14" s="128">
        <f t="shared" si="3"/>
        <v>1.4</v>
      </c>
      <c r="J14" s="129"/>
      <c r="K14" s="130">
        <f t="shared" si="4"/>
        <v>1.4</v>
      </c>
      <c r="L14" s="128">
        <f>D14+G14</f>
        <v>1.4</v>
      </c>
      <c r="M14" s="129"/>
      <c r="N14" s="130">
        <f>L14-M14</f>
        <v>1.4</v>
      </c>
      <c r="O14" s="131">
        <f t="shared" si="1"/>
        <v>100</v>
      </c>
    </row>
    <row r="15" spans="1:15" ht="12" customHeight="1">
      <c r="A15" s="122" t="s">
        <v>90</v>
      </c>
      <c r="B15" s="123" t="s">
        <v>91</v>
      </c>
      <c r="C15" s="124">
        <v>43957.8</v>
      </c>
      <c r="D15" s="124">
        <v>33339.3</v>
      </c>
      <c r="E15" s="125">
        <f t="shared" si="2"/>
        <v>75.8438775370924</v>
      </c>
      <c r="F15" s="126">
        <v>428.3</v>
      </c>
      <c r="G15" s="126">
        <v>427.7</v>
      </c>
      <c r="H15" s="127">
        <v>0</v>
      </c>
      <c r="I15" s="128">
        <f t="shared" si="3"/>
        <v>44386.100000000006</v>
      </c>
      <c r="J15" s="129">
        <v>428.2</v>
      </c>
      <c r="K15" s="130">
        <f t="shared" si="4"/>
        <v>43957.90000000001</v>
      </c>
      <c r="L15" s="128">
        <f>D15+G15</f>
        <v>33767</v>
      </c>
      <c r="M15" s="129">
        <v>427.7</v>
      </c>
      <c r="N15" s="130">
        <f t="shared" si="6"/>
        <v>33339.3</v>
      </c>
      <c r="O15" s="131">
        <f t="shared" si="1"/>
        <v>75.84370499955638</v>
      </c>
    </row>
    <row r="16" spans="1:15" ht="12" customHeight="1">
      <c r="A16" s="122" t="s">
        <v>92</v>
      </c>
      <c r="B16" s="123" t="s">
        <v>93</v>
      </c>
      <c r="C16" s="124"/>
      <c r="D16" s="124"/>
      <c r="E16" s="125"/>
      <c r="F16" s="126">
        <v>18509.9</v>
      </c>
      <c r="G16" s="126">
        <v>18509.9</v>
      </c>
      <c r="H16" s="127">
        <f>G16/F16*100</f>
        <v>100</v>
      </c>
      <c r="I16" s="128">
        <f t="shared" si="3"/>
        <v>18509.9</v>
      </c>
      <c r="J16" s="129"/>
      <c r="K16" s="130">
        <f t="shared" si="4"/>
        <v>18509.9</v>
      </c>
      <c r="L16" s="128">
        <f t="shared" si="5"/>
        <v>18509.9</v>
      </c>
      <c r="M16" s="129"/>
      <c r="N16" s="130">
        <f t="shared" si="6"/>
        <v>18509.9</v>
      </c>
      <c r="O16" s="131">
        <f t="shared" si="1"/>
        <v>100</v>
      </c>
    </row>
    <row r="17" spans="1:15" ht="13.5" customHeight="1">
      <c r="A17" s="113" t="s">
        <v>94</v>
      </c>
      <c r="B17" s="123" t="s">
        <v>95</v>
      </c>
      <c r="C17" s="124">
        <v>13791.5</v>
      </c>
      <c r="D17" s="124">
        <v>0</v>
      </c>
      <c r="E17" s="125">
        <f t="shared" si="2"/>
        <v>0</v>
      </c>
      <c r="F17" s="126">
        <v>936.7</v>
      </c>
      <c r="G17" s="126"/>
      <c r="H17" s="127">
        <f>G17/F17*100</f>
        <v>0</v>
      </c>
      <c r="I17" s="128">
        <f t="shared" si="3"/>
        <v>14728.2</v>
      </c>
      <c r="J17" s="129"/>
      <c r="K17" s="130">
        <f t="shared" si="4"/>
        <v>14728.2</v>
      </c>
      <c r="L17" s="128">
        <f t="shared" si="5"/>
        <v>0</v>
      </c>
      <c r="M17" s="129"/>
      <c r="N17" s="130">
        <f t="shared" si="6"/>
        <v>0</v>
      </c>
      <c r="O17" s="131">
        <f t="shared" si="1"/>
        <v>0</v>
      </c>
    </row>
    <row r="18" spans="1:15" ht="12" customHeight="1">
      <c r="A18" s="122" t="s">
        <v>96</v>
      </c>
      <c r="B18" s="123" t="s">
        <v>97</v>
      </c>
      <c r="C18" s="124">
        <v>214506.1</v>
      </c>
      <c r="D18" s="124">
        <v>126986.3</v>
      </c>
      <c r="E18" s="125">
        <f t="shared" si="2"/>
        <v>59.199388735332</v>
      </c>
      <c r="F18" s="126">
        <v>48281.8</v>
      </c>
      <c r="G18" s="126">
        <v>33606.3</v>
      </c>
      <c r="H18" s="127">
        <f>G18/F18*100</f>
        <v>69.60448864789632</v>
      </c>
      <c r="I18" s="128">
        <f t="shared" si="3"/>
        <v>262787.9</v>
      </c>
      <c r="J18" s="129">
        <v>1773.7</v>
      </c>
      <c r="K18" s="130">
        <f t="shared" si="4"/>
        <v>261014.2</v>
      </c>
      <c r="L18" s="128">
        <f>D18+G18</f>
        <v>160592.6</v>
      </c>
      <c r="M18" s="132">
        <v>1152.1</v>
      </c>
      <c r="N18" s="130">
        <f t="shared" si="6"/>
        <v>159440.5</v>
      </c>
      <c r="O18" s="131">
        <f t="shared" si="1"/>
        <v>61.08499077827949</v>
      </c>
    </row>
    <row r="19" spans="1:15" ht="13.5" customHeight="1">
      <c r="A19" s="117" t="s">
        <v>98</v>
      </c>
      <c r="B19" s="118" t="s">
        <v>99</v>
      </c>
      <c r="C19" s="119">
        <f aca="true" t="shared" si="7" ref="C19:N19">C20</f>
        <v>4757.3</v>
      </c>
      <c r="D19" s="119">
        <f t="shared" si="7"/>
        <v>3908.4</v>
      </c>
      <c r="E19" s="119">
        <f t="shared" si="7"/>
        <v>82.15584470182667</v>
      </c>
      <c r="F19" s="119">
        <f t="shared" si="7"/>
        <v>4757.3</v>
      </c>
      <c r="G19" s="119">
        <f t="shared" si="7"/>
        <v>3908.4</v>
      </c>
      <c r="H19" s="133">
        <f t="shared" si="7"/>
        <v>82.15584470182667</v>
      </c>
      <c r="I19" s="119">
        <f>I20</f>
        <v>9514.6</v>
      </c>
      <c r="J19" s="119">
        <f>J20</f>
        <v>4757.3</v>
      </c>
      <c r="K19" s="119">
        <f>K20</f>
        <v>4757.3</v>
      </c>
      <c r="L19" s="119">
        <f t="shared" si="7"/>
        <v>7816.8</v>
      </c>
      <c r="M19" s="119">
        <f>M20</f>
        <v>3908.4</v>
      </c>
      <c r="N19" s="119">
        <f t="shared" si="7"/>
        <v>3908.4</v>
      </c>
      <c r="O19" s="134">
        <f t="shared" si="1"/>
        <v>82.15584470182667</v>
      </c>
    </row>
    <row r="20" spans="1:15" ht="16.5" customHeight="1">
      <c r="A20" s="135" t="s">
        <v>100</v>
      </c>
      <c r="B20" s="123" t="s">
        <v>101</v>
      </c>
      <c r="C20" s="124">
        <v>4757.3</v>
      </c>
      <c r="D20" s="124">
        <v>3908.4</v>
      </c>
      <c r="E20" s="125">
        <f t="shared" si="2"/>
        <v>82.15584470182667</v>
      </c>
      <c r="F20" s="126">
        <v>4757.3</v>
      </c>
      <c r="G20" s="126">
        <v>3908.4</v>
      </c>
      <c r="H20" s="127">
        <f aca="true" t="shared" si="8" ref="H20:H28">G20/F20*100</f>
        <v>82.15584470182667</v>
      </c>
      <c r="I20" s="128">
        <f aca="true" t="shared" si="9" ref="I20:I91">C20+F20</f>
        <v>9514.6</v>
      </c>
      <c r="J20" s="129">
        <v>4757.3</v>
      </c>
      <c r="K20" s="130">
        <f>I20-J20</f>
        <v>4757.3</v>
      </c>
      <c r="L20" s="128">
        <f>D20+G20</f>
        <v>7816.8</v>
      </c>
      <c r="M20" s="129">
        <v>3908.4</v>
      </c>
      <c r="N20" s="130">
        <f t="shared" si="6"/>
        <v>3908.4</v>
      </c>
      <c r="O20" s="131">
        <f t="shared" si="1"/>
        <v>82.15584470182667</v>
      </c>
    </row>
    <row r="21" spans="1:15" ht="30" customHeight="1">
      <c r="A21" s="117" t="s">
        <v>102</v>
      </c>
      <c r="B21" s="136" t="s">
        <v>103</v>
      </c>
      <c r="C21" s="119">
        <f>C23+C25+C22+C24</f>
        <v>33381.1</v>
      </c>
      <c r="D21" s="119">
        <f>D23+D25+D22+D24</f>
        <v>14608.5</v>
      </c>
      <c r="E21" s="137">
        <f>D21/C21*100</f>
        <v>43.76278792490362</v>
      </c>
      <c r="F21" s="137">
        <f>F23+F25+F22+F24</f>
        <v>8656.199999999999</v>
      </c>
      <c r="G21" s="137">
        <f>G23+G25+G22+G24</f>
        <v>6935.8</v>
      </c>
      <c r="H21" s="137">
        <f t="shared" si="8"/>
        <v>80.12522816016266</v>
      </c>
      <c r="I21" s="137">
        <f>SUM(I22:I25)</f>
        <v>42037.3</v>
      </c>
      <c r="J21" s="137">
        <f>SUM(J22:J25)</f>
        <v>4893.700000000001</v>
      </c>
      <c r="K21" s="137">
        <f>SUM(K22:K25)</f>
        <v>37143.6</v>
      </c>
      <c r="L21" s="137">
        <f>SUM(L22:L25)</f>
        <v>21544.3</v>
      </c>
      <c r="M21" s="137">
        <f>SUM(M22:M25)</f>
        <v>4434.7</v>
      </c>
      <c r="N21" s="137">
        <f>SUM(N22:N25)</f>
        <v>17109.6</v>
      </c>
      <c r="O21" s="138">
        <f>N21/K21*100</f>
        <v>46.0633864245792</v>
      </c>
    </row>
    <row r="22" spans="1:15" ht="13.5">
      <c r="A22" s="113" t="s">
        <v>104</v>
      </c>
      <c r="B22" s="123" t="s">
        <v>105</v>
      </c>
      <c r="C22" s="124">
        <v>7644</v>
      </c>
      <c r="D22" s="124">
        <v>6316.4</v>
      </c>
      <c r="E22" s="125">
        <f aca="true" t="shared" si="10" ref="E22:E136">D22/C22*100</f>
        <v>82.63212977498692</v>
      </c>
      <c r="F22" s="126">
        <v>1092.7</v>
      </c>
      <c r="G22" s="126">
        <v>753.9</v>
      </c>
      <c r="H22" s="127">
        <f t="shared" si="8"/>
        <v>68.99423446508648</v>
      </c>
      <c r="I22" s="128">
        <f>C22+F22</f>
        <v>8736.7</v>
      </c>
      <c r="J22" s="129">
        <v>1092.7</v>
      </c>
      <c r="K22" s="130">
        <f>I22-J22</f>
        <v>7644.000000000001</v>
      </c>
      <c r="L22" s="128">
        <f>D22+G22</f>
        <v>7070.299999999999</v>
      </c>
      <c r="M22" s="129">
        <v>906.4</v>
      </c>
      <c r="N22" s="130">
        <f t="shared" si="6"/>
        <v>6163.9</v>
      </c>
      <c r="O22" s="131">
        <f>N22/K22*100</f>
        <v>80.63710099424384</v>
      </c>
    </row>
    <row r="23" spans="1:15" ht="96" hidden="1">
      <c r="A23" s="135" t="s">
        <v>106</v>
      </c>
      <c r="B23" s="123" t="s">
        <v>107</v>
      </c>
      <c r="C23" s="124">
        <v>0</v>
      </c>
      <c r="D23" s="124">
        <v>0</v>
      </c>
      <c r="E23" s="125" t="e">
        <f t="shared" si="10"/>
        <v>#DIV/0!</v>
      </c>
      <c r="F23" s="126"/>
      <c r="G23" s="126"/>
      <c r="H23" s="127" t="e">
        <f t="shared" si="8"/>
        <v>#DIV/0!</v>
      </c>
      <c r="I23" s="128">
        <f>C23+F23</f>
        <v>0</v>
      </c>
      <c r="J23" s="129"/>
      <c r="K23" s="130">
        <f>I23-J23</f>
        <v>0</v>
      </c>
      <c r="L23" s="128">
        <f>D23+G23</f>
        <v>0</v>
      </c>
      <c r="M23" s="129"/>
      <c r="N23" s="130">
        <f t="shared" si="6"/>
        <v>0</v>
      </c>
      <c r="O23" s="131" t="e">
        <f>N23/K23*100</f>
        <v>#DIV/0!</v>
      </c>
    </row>
    <row r="24" spans="1:15" ht="13.5">
      <c r="A24" s="135" t="s">
        <v>108</v>
      </c>
      <c r="B24" s="123" t="s">
        <v>109</v>
      </c>
      <c r="C24" s="124">
        <v>25558.5</v>
      </c>
      <c r="D24" s="124">
        <v>8215</v>
      </c>
      <c r="E24" s="125">
        <f t="shared" si="10"/>
        <v>32.14194886241368</v>
      </c>
      <c r="F24" s="126">
        <v>7395.9</v>
      </c>
      <c r="G24" s="126">
        <v>6071.8</v>
      </c>
      <c r="H24" s="127">
        <f t="shared" si="8"/>
        <v>82.09683743695832</v>
      </c>
      <c r="I24" s="128">
        <f>C24+F24</f>
        <v>32954.4</v>
      </c>
      <c r="J24" s="129">
        <v>3689.9</v>
      </c>
      <c r="K24" s="130">
        <f>I24-J24</f>
        <v>29264.5</v>
      </c>
      <c r="L24" s="128">
        <f>D24+G24</f>
        <v>14286.8</v>
      </c>
      <c r="M24" s="129">
        <v>3451.2</v>
      </c>
      <c r="N24" s="130">
        <f t="shared" si="6"/>
        <v>10835.599999999999</v>
      </c>
      <c r="O24" s="131">
        <f>N24/K24*100</f>
        <v>37.02643134172803</v>
      </c>
    </row>
    <row r="25" spans="1:15" ht="30" customHeight="1">
      <c r="A25" s="113" t="s">
        <v>110</v>
      </c>
      <c r="B25" s="123" t="s">
        <v>111</v>
      </c>
      <c r="C25" s="124">
        <v>178.6</v>
      </c>
      <c r="D25" s="124">
        <v>77.1</v>
      </c>
      <c r="E25" s="125">
        <f t="shared" si="10"/>
        <v>43.16909294512878</v>
      </c>
      <c r="F25" s="126">
        <v>167.6</v>
      </c>
      <c r="G25" s="126">
        <v>110.1</v>
      </c>
      <c r="H25" s="127">
        <f t="shared" si="8"/>
        <v>65.69212410501193</v>
      </c>
      <c r="I25" s="128">
        <f>C25+F25</f>
        <v>346.2</v>
      </c>
      <c r="J25" s="129">
        <v>111.1</v>
      </c>
      <c r="K25" s="130">
        <f>I25-J25</f>
        <v>235.1</v>
      </c>
      <c r="L25" s="128">
        <f>D25+G25</f>
        <v>187.2</v>
      </c>
      <c r="M25" s="129">
        <v>77.1</v>
      </c>
      <c r="N25" s="130">
        <f t="shared" si="6"/>
        <v>110.1</v>
      </c>
      <c r="O25" s="131">
        <f>N25/K25*100</f>
        <v>46.83113568694173</v>
      </c>
    </row>
    <row r="26" spans="1:15" ht="21.75" customHeight="1">
      <c r="A26" s="117" t="s">
        <v>112</v>
      </c>
      <c r="B26" s="118" t="s">
        <v>113</v>
      </c>
      <c r="C26" s="119">
        <f>SUM(C27:C58)</f>
        <v>230238.5</v>
      </c>
      <c r="D26" s="119">
        <f>SUM(D27:D58)</f>
        <v>194592.6</v>
      </c>
      <c r="E26" s="119">
        <f>D26/C26*100</f>
        <v>84.51783693865275</v>
      </c>
      <c r="F26" s="119">
        <f>SUM(F27:F58)</f>
        <v>167929.4</v>
      </c>
      <c r="G26" s="119">
        <f>SUM(G27:G58)</f>
        <v>132465.5</v>
      </c>
      <c r="H26" s="120">
        <f t="shared" si="8"/>
        <v>78.88166098372292</v>
      </c>
      <c r="I26" s="119">
        <f aca="true" t="shared" si="11" ref="I26:N26">SUM(I27:I58)</f>
        <v>398167.89999999997</v>
      </c>
      <c r="J26" s="119">
        <f t="shared" si="11"/>
        <v>66035.6</v>
      </c>
      <c r="K26" s="119">
        <f>SUM(K27:K58)</f>
        <v>332132.3</v>
      </c>
      <c r="L26" s="119">
        <f t="shared" si="11"/>
        <v>327058.1</v>
      </c>
      <c r="M26" s="119">
        <f t="shared" si="11"/>
        <v>60020.29999999999</v>
      </c>
      <c r="N26" s="119">
        <f t="shared" si="11"/>
        <v>267037.8</v>
      </c>
      <c r="O26" s="121">
        <f t="shared" si="1"/>
        <v>80.4010329618649</v>
      </c>
    </row>
    <row r="27" spans="1:15" ht="46.5" customHeight="1">
      <c r="A27" s="139" t="s">
        <v>114</v>
      </c>
      <c r="B27" s="140" t="s">
        <v>115</v>
      </c>
      <c r="C27" s="124">
        <v>50145.6</v>
      </c>
      <c r="D27" s="124">
        <v>44931.7</v>
      </c>
      <c r="E27" s="125">
        <f t="shared" si="10"/>
        <v>89.60247758527169</v>
      </c>
      <c r="F27" s="124">
        <v>32296.4</v>
      </c>
      <c r="G27" s="126">
        <v>29480</v>
      </c>
      <c r="H27" s="127">
        <f t="shared" si="8"/>
        <v>91.27952341437435</v>
      </c>
      <c r="I27" s="128">
        <f t="shared" si="9"/>
        <v>82442</v>
      </c>
      <c r="J27" s="129">
        <v>32296.4</v>
      </c>
      <c r="K27" s="130">
        <f>I27-J27</f>
        <v>50145.6</v>
      </c>
      <c r="L27" s="128">
        <f>D27+G27</f>
        <v>74411.7</v>
      </c>
      <c r="M27" s="129">
        <v>31439.7</v>
      </c>
      <c r="N27" s="130">
        <f>L27-M27</f>
        <v>42972</v>
      </c>
      <c r="O27" s="131">
        <f t="shared" si="1"/>
        <v>85.69445773906385</v>
      </c>
    </row>
    <row r="28" spans="1:15" ht="21" customHeight="1">
      <c r="A28" s="122" t="s">
        <v>116</v>
      </c>
      <c r="B28" s="123" t="s">
        <v>117</v>
      </c>
      <c r="C28" s="124">
        <v>56951.5</v>
      </c>
      <c r="D28" s="124">
        <v>54744.1</v>
      </c>
      <c r="E28" s="125">
        <f t="shared" si="10"/>
        <v>96.12407048102332</v>
      </c>
      <c r="F28" s="126">
        <v>1949</v>
      </c>
      <c r="G28" s="126">
        <v>1499</v>
      </c>
      <c r="H28" s="127">
        <f t="shared" si="8"/>
        <v>76.91123653155464</v>
      </c>
      <c r="I28" s="128">
        <f t="shared" si="9"/>
        <v>58900.5</v>
      </c>
      <c r="J28" s="129">
        <v>1948.9</v>
      </c>
      <c r="K28" s="130">
        <f aca="true" t="shared" si="12" ref="K28:K60">I28-J28</f>
        <v>56951.6</v>
      </c>
      <c r="L28" s="128">
        <f t="shared" si="5"/>
        <v>56243.1</v>
      </c>
      <c r="M28" s="129">
        <v>1499</v>
      </c>
      <c r="N28" s="130">
        <f t="shared" si="6"/>
        <v>54744.1</v>
      </c>
      <c r="O28" s="131">
        <f t="shared" si="1"/>
        <v>96.1239016989865</v>
      </c>
    </row>
    <row r="29" spans="1:15" ht="18" customHeight="1">
      <c r="A29" s="122" t="s">
        <v>118</v>
      </c>
      <c r="B29" s="123" t="s">
        <v>119</v>
      </c>
      <c r="C29" s="124">
        <v>8044</v>
      </c>
      <c r="D29" s="124">
        <v>5061</v>
      </c>
      <c r="E29" s="125">
        <f t="shared" si="10"/>
        <v>62.91645947289906</v>
      </c>
      <c r="F29" s="126"/>
      <c r="G29" s="126">
        <v>0</v>
      </c>
      <c r="H29" s="127">
        <v>0</v>
      </c>
      <c r="I29" s="128">
        <f t="shared" si="9"/>
        <v>8044</v>
      </c>
      <c r="J29" s="129"/>
      <c r="K29" s="130">
        <f t="shared" si="12"/>
        <v>8044</v>
      </c>
      <c r="L29" s="128">
        <f t="shared" si="5"/>
        <v>5061</v>
      </c>
      <c r="M29" s="129"/>
      <c r="N29" s="130">
        <f t="shared" si="6"/>
        <v>5061</v>
      </c>
      <c r="O29" s="131">
        <f t="shared" si="1"/>
        <v>62.91645947289906</v>
      </c>
    </row>
    <row r="30" spans="1:15" ht="33" customHeight="1">
      <c r="A30" s="122" t="s">
        <v>118</v>
      </c>
      <c r="B30" s="123" t="s">
        <v>120</v>
      </c>
      <c r="C30" s="124">
        <v>21416.5</v>
      </c>
      <c r="D30" s="124">
        <v>19690.7</v>
      </c>
      <c r="E30" s="125">
        <f t="shared" si="10"/>
        <v>91.94172717297411</v>
      </c>
      <c r="F30" s="126">
        <v>24281</v>
      </c>
      <c r="G30" s="126">
        <v>19653.3</v>
      </c>
      <c r="H30" s="127">
        <f>G30/F30*100</f>
        <v>80.94106503027058</v>
      </c>
      <c r="I30" s="128">
        <f t="shared" si="9"/>
        <v>45697.5</v>
      </c>
      <c r="J30" s="129">
        <v>3161.5</v>
      </c>
      <c r="K30" s="130">
        <f t="shared" si="12"/>
        <v>42536</v>
      </c>
      <c r="L30" s="128">
        <f t="shared" si="5"/>
        <v>39344</v>
      </c>
      <c r="M30" s="129">
        <v>2371.1</v>
      </c>
      <c r="N30" s="130">
        <f t="shared" si="6"/>
        <v>36972.9</v>
      </c>
      <c r="O30" s="131">
        <f t="shared" si="1"/>
        <v>86.92143125822834</v>
      </c>
    </row>
    <row r="31" spans="1:15" ht="15" customHeight="1">
      <c r="A31" s="122" t="s">
        <v>118</v>
      </c>
      <c r="B31" s="123" t="s">
        <v>121</v>
      </c>
      <c r="C31" s="124">
        <v>40332</v>
      </c>
      <c r="D31" s="124">
        <v>29117.4</v>
      </c>
      <c r="E31" s="125">
        <f t="shared" si="10"/>
        <v>72.19428741445999</v>
      </c>
      <c r="F31" s="126">
        <v>0</v>
      </c>
      <c r="G31" s="126"/>
      <c r="H31" s="127">
        <v>0</v>
      </c>
      <c r="I31" s="128">
        <f t="shared" si="9"/>
        <v>40332</v>
      </c>
      <c r="J31" s="129"/>
      <c r="K31" s="130">
        <f t="shared" si="12"/>
        <v>40332</v>
      </c>
      <c r="L31" s="128">
        <f t="shared" si="5"/>
        <v>29117.4</v>
      </c>
      <c r="M31" s="129"/>
      <c r="N31" s="130">
        <f t="shared" si="6"/>
        <v>29117.4</v>
      </c>
      <c r="O31" s="131">
        <f t="shared" si="1"/>
        <v>72.19428741445999</v>
      </c>
    </row>
    <row r="32" spans="1:15" ht="234" hidden="1">
      <c r="A32" s="122" t="s">
        <v>122</v>
      </c>
      <c r="B32" s="141" t="s">
        <v>123</v>
      </c>
      <c r="C32" s="124"/>
      <c r="D32" s="124"/>
      <c r="E32" s="125"/>
      <c r="F32" s="126">
        <v>0</v>
      </c>
      <c r="G32" s="126"/>
      <c r="H32" s="127"/>
      <c r="I32" s="128">
        <f t="shared" si="9"/>
        <v>0</v>
      </c>
      <c r="J32" s="129"/>
      <c r="K32" s="130">
        <f t="shared" si="12"/>
        <v>0</v>
      </c>
      <c r="L32" s="128">
        <f t="shared" si="5"/>
        <v>0</v>
      </c>
      <c r="M32" s="129"/>
      <c r="N32" s="130">
        <f t="shared" si="6"/>
        <v>0</v>
      </c>
      <c r="O32" s="131"/>
    </row>
    <row r="33" spans="1:15" ht="41.25" hidden="1">
      <c r="A33" s="113" t="s">
        <v>122</v>
      </c>
      <c r="B33" s="141" t="s">
        <v>124</v>
      </c>
      <c r="C33" s="124"/>
      <c r="D33" s="124"/>
      <c r="E33" s="125"/>
      <c r="F33" s="126">
        <v>0</v>
      </c>
      <c r="G33" s="126"/>
      <c r="H33" s="127"/>
      <c r="I33" s="128">
        <f t="shared" si="9"/>
        <v>0</v>
      </c>
      <c r="J33" s="129"/>
      <c r="K33" s="130">
        <f t="shared" si="12"/>
        <v>0</v>
      </c>
      <c r="L33" s="128">
        <f t="shared" si="5"/>
        <v>0</v>
      </c>
      <c r="M33" s="129"/>
      <c r="N33" s="130">
        <f t="shared" si="6"/>
        <v>0</v>
      </c>
      <c r="O33" s="131"/>
    </row>
    <row r="34" spans="1:15" ht="27" hidden="1">
      <c r="A34" s="113" t="s">
        <v>122</v>
      </c>
      <c r="B34" s="123" t="s">
        <v>125</v>
      </c>
      <c r="C34" s="124"/>
      <c r="D34" s="124"/>
      <c r="E34" s="125" t="e">
        <f t="shared" si="10"/>
        <v>#DIV/0!</v>
      </c>
      <c r="F34" s="126">
        <v>0</v>
      </c>
      <c r="G34" s="126"/>
      <c r="H34" s="127" t="e">
        <f>G34/F34*100</f>
        <v>#DIV/0!</v>
      </c>
      <c r="I34" s="128">
        <f t="shared" si="9"/>
        <v>0</v>
      </c>
      <c r="J34" s="129"/>
      <c r="K34" s="130">
        <f t="shared" si="12"/>
        <v>0</v>
      </c>
      <c r="L34" s="128">
        <f t="shared" si="5"/>
        <v>0</v>
      </c>
      <c r="M34" s="129"/>
      <c r="N34" s="130">
        <f t="shared" si="6"/>
        <v>0</v>
      </c>
      <c r="O34" s="131" t="e">
        <f t="shared" si="1"/>
        <v>#DIV/0!</v>
      </c>
    </row>
    <row r="35" spans="1:15" ht="409.5" hidden="1">
      <c r="A35" s="113" t="s">
        <v>122</v>
      </c>
      <c r="B35" s="123" t="s">
        <v>126</v>
      </c>
      <c r="C35" s="124"/>
      <c r="D35" s="124"/>
      <c r="E35" s="125" t="e">
        <f t="shared" si="10"/>
        <v>#DIV/0!</v>
      </c>
      <c r="F35" s="126"/>
      <c r="G35" s="126"/>
      <c r="H35" s="127" t="e">
        <f>G35/F35*100</f>
        <v>#DIV/0!</v>
      </c>
      <c r="I35" s="128">
        <f t="shared" si="9"/>
        <v>0</v>
      </c>
      <c r="J35" s="129"/>
      <c r="K35" s="130">
        <f t="shared" si="12"/>
        <v>0</v>
      </c>
      <c r="L35" s="128">
        <f t="shared" si="5"/>
        <v>0</v>
      </c>
      <c r="M35" s="129"/>
      <c r="N35" s="130">
        <f t="shared" si="6"/>
        <v>0</v>
      </c>
      <c r="O35" s="131" t="e">
        <f t="shared" si="1"/>
        <v>#DIV/0!</v>
      </c>
    </row>
    <row r="36" spans="1:15" ht="54.75" hidden="1">
      <c r="A36" s="113" t="s">
        <v>122</v>
      </c>
      <c r="B36" s="123" t="s">
        <v>127</v>
      </c>
      <c r="C36" s="124"/>
      <c r="D36" s="124"/>
      <c r="E36" s="125" t="e">
        <f t="shared" si="10"/>
        <v>#DIV/0!</v>
      </c>
      <c r="F36" s="126"/>
      <c r="G36" s="126"/>
      <c r="H36" s="127" t="e">
        <f aca="true" t="shared" si="13" ref="H36:H58">G36/F36*100</f>
        <v>#DIV/0!</v>
      </c>
      <c r="I36" s="128">
        <f t="shared" si="9"/>
        <v>0</v>
      </c>
      <c r="J36" s="129"/>
      <c r="K36" s="130">
        <f t="shared" si="12"/>
        <v>0</v>
      </c>
      <c r="L36" s="128">
        <f t="shared" si="5"/>
        <v>0</v>
      </c>
      <c r="M36" s="129"/>
      <c r="N36" s="130">
        <f t="shared" si="6"/>
        <v>0</v>
      </c>
      <c r="O36" s="131" t="e">
        <f t="shared" si="1"/>
        <v>#DIV/0!</v>
      </c>
    </row>
    <row r="37" spans="1:15" ht="151.5" hidden="1">
      <c r="A37" s="113" t="s">
        <v>122</v>
      </c>
      <c r="B37" s="123" t="s">
        <v>128</v>
      </c>
      <c r="C37" s="124"/>
      <c r="D37" s="124"/>
      <c r="E37" s="125" t="e">
        <f t="shared" si="10"/>
        <v>#DIV/0!</v>
      </c>
      <c r="F37" s="126"/>
      <c r="G37" s="126"/>
      <c r="H37" s="127" t="e">
        <f t="shared" si="13"/>
        <v>#DIV/0!</v>
      </c>
      <c r="I37" s="128">
        <f t="shared" si="9"/>
        <v>0</v>
      </c>
      <c r="J37" s="129"/>
      <c r="K37" s="130">
        <f t="shared" si="12"/>
        <v>0</v>
      </c>
      <c r="L37" s="128">
        <f t="shared" si="5"/>
        <v>0</v>
      </c>
      <c r="M37" s="129"/>
      <c r="N37" s="130">
        <f t="shared" si="6"/>
        <v>0</v>
      </c>
      <c r="O37" s="131" t="e">
        <f t="shared" si="1"/>
        <v>#DIV/0!</v>
      </c>
    </row>
    <row r="38" spans="1:15" ht="54.75">
      <c r="A38" s="139" t="s">
        <v>122</v>
      </c>
      <c r="B38" s="123" t="s">
        <v>129</v>
      </c>
      <c r="C38" s="124">
        <v>28790.9</v>
      </c>
      <c r="D38" s="124">
        <v>24955.5</v>
      </c>
      <c r="E38" s="125">
        <f t="shared" si="10"/>
        <v>86.6784296426996</v>
      </c>
      <c r="F38" s="126">
        <v>103506.3</v>
      </c>
      <c r="G38" s="126">
        <v>77371.2</v>
      </c>
      <c r="H38" s="127">
        <f t="shared" si="13"/>
        <v>74.75023259453772</v>
      </c>
      <c r="I38" s="128">
        <f t="shared" si="9"/>
        <v>132297.2</v>
      </c>
      <c r="J38" s="129">
        <v>27648.5</v>
      </c>
      <c r="K38" s="130">
        <f t="shared" si="12"/>
        <v>104648.70000000001</v>
      </c>
      <c r="L38" s="128">
        <f t="shared" si="5"/>
        <v>102326.7</v>
      </c>
      <c r="M38" s="129">
        <v>24020.3</v>
      </c>
      <c r="N38" s="130">
        <f t="shared" si="6"/>
        <v>78306.4</v>
      </c>
      <c r="O38" s="131">
        <f t="shared" si="1"/>
        <v>74.82787650491596</v>
      </c>
    </row>
    <row r="39" spans="1:15" ht="220.5" hidden="1">
      <c r="A39" s="139" t="s">
        <v>122</v>
      </c>
      <c r="B39" s="123" t="s">
        <v>130</v>
      </c>
      <c r="C39" s="124"/>
      <c r="D39" s="124"/>
      <c r="E39" s="125"/>
      <c r="F39" s="126"/>
      <c r="G39" s="126"/>
      <c r="H39" s="127" t="e">
        <f t="shared" si="13"/>
        <v>#DIV/0!</v>
      </c>
      <c r="I39" s="128">
        <f t="shared" si="9"/>
        <v>0</v>
      </c>
      <c r="J39" s="129"/>
      <c r="K39" s="130">
        <f t="shared" si="12"/>
        <v>0</v>
      </c>
      <c r="L39" s="128">
        <f t="shared" si="5"/>
        <v>0</v>
      </c>
      <c r="M39" s="129"/>
      <c r="N39" s="130">
        <f t="shared" si="6"/>
        <v>0</v>
      </c>
      <c r="O39" s="131" t="e">
        <f t="shared" si="1"/>
        <v>#DIV/0!</v>
      </c>
    </row>
    <row r="40" spans="1:15" ht="27" hidden="1">
      <c r="A40" s="113" t="s">
        <v>122</v>
      </c>
      <c r="B40" s="123" t="s">
        <v>131</v>
      </c>
      <c r="C40" s="124"/>
      <c r="D40" s="124"/>
      <c r="E40" s="125" t="e">
        <f t="shared" si="10"/>
        <v>#DIV/0!</v>
      </c>
      <c r="F40" s="126">
        <v>0</v>
      </c>
      <c r="G40" s="126"/>
      <c r="H40" s="127" t="e">
        <f t="shared" si="13"/>
        <v>#DIV/0!</v>
      </c>
      <c r="I40" s="128">
        <f t="shared" si="9"/>
        <v>0</v>
      </c>
      <c r="J40" s="129"/>
      <c r="K40" s="130">
        <f t="shared" si="12"/>
        <v>0</v>
      </c>
      <c r="L40" s="128">
        <f t="shared" si="5"/>
        <v>0</v>
      </c>
      <c r="M40" s="129"/>
      <c r="N40" s="130">
        <f t="shared" si="6"/>
        <v>0</v>
      </c>
      <c r="O40" s="131" t="e">
        <f t="shared" si="1"/>
        <v>#DIV/0!</v>
      </c>
    </row>
    <row r="41" spans="1:15" ht="151.5" hidden="1">
      <c r="A41" s="113" t="s">
        <v>122</v>
      </c>
      <c r="B41" s="123" t="s">
        <v>132</v>
      </c>
      <c r="C41" s="124"/>
      <c r="D41" s="124"/>
      <c r="E41" s="125"/>
      <c r="F41" s="126"/>
      <c r="G41" s="126"/>
      <c r="H41" s="127" t="e">
        <f t="shared" si="13"/>
        <v>#DIV/0!</v>
      </c>
      <c r="I41" s="128">
        <f t="shared" si="9"/>
        <v>0</v>
      </c>
      <c r="J41" s="129"/>
      <c r="K41" s="130">
        <f t="shared" si="12"/>
        <v>0</v>
      </c>
      <c r="L41" s="128">
        <f t="shared" si="5"/>
        <v>0</v>
      </c>
      <c r="M41" s="129"/>
      <c r="N41" s="130">
        <f t="shared" si="6"/>
        <v>0</v>
      </c>
      <c r="O41" s="131" t="e">
        <f t="shared" si="1"/>
        <v>#DIV/0!</v>
      </c>
    </row>
    <row r="42" spans="1:15" ht="27" hidden="1">
      <c r="A42" s="113" t="s">
        <v>122</v>
      </c>
      <c r="B42" s="123" t="s">
        <v>133</v>
      </c>
      <c r="C42" s="124"/>
      <c r="D42" s="124"/>
      <c r="E42" s="125"/>
      <c r="F42" s="126"/>
      <c r="G42" s="126"/>
      <c r="H42" s="127" t="e">
        <f t="shared" si="13"/>
        <v>#DIV/0!</v>
      </c>
      <c r="I42" s="128">
        <f t="shared" si="9"/>
        <v>0</v>
      </c>
      <c r="J42" s="129"/>
      <c r="K42" s="130">
        <f t="shared" si="12"/>
        <v>0</v>
      </c>
      <c r="L42" s="128">
        <f t="shared" si="5"/>
        <v>0</v>
      </c>
      <c r="M42" s="129"/>
      <c r="N42" s="130">
        <f t="shared" si="6"/>
        <v>0</v>
      </c>
      <c r="O42" s="131" t="e">
        <f t="shared" si="1"/>
        <v>#DIV/0!</v>
      </c>
    </row>
    <row r="43" spans="1:15" ht="303" hidden="1">
      <c r="A43" s="113" t="s">
        <v>122</v>
      </c>
      <c r="B43" s="123" t="s">
        <v>134</v>
      </c>
      <c r="C43" s="124">
        <v>0</v>
      </c>
      <c r="D43" s="124"/>
      <c r="E43" s="125"/>
      <c r="F43" s="126"/>
      <c r="G43" s="126"/>
      <c r="H43" s="127" t="e">
        <f t="shared" si="13"/>
        <v>#DIV/0!</v>
      </c>
      <c r="I43" s="128">
        <f t="shared" si="9"/>
        <v>0</v>
      </c>
      <c r="J43" s="129"/>
      <c r="K43" s="130">
        <f t="shared" si="12"/>
        <v>0</v>
      </c>
      <c r="L43" s="128">
        <f t="shared" si="5"/>
        <v>0</v>
      </c>
      <c r="M43" s="129"/>
      <c r="N43" s="130">
        <f t="shared" si="6"/>
        <v>0</v>
      </c>
      <c r="O43" s="131" t="e">
        <f t="shared" si="1"/>
        <v>#DIV/0!</v>
      </c>
    </row>
    <row r="44" spans="1:15" ht="27" hidden="1">
      <c r="A44" s="113" t="s">
        <v>122</v>
      </c>
      <c r="B44" s="123" t="s">
        <v>135</v>
      </c>
      <c r="C44" s="124"/>
      <c r="D44" s="124"/>
      <c r="E44" s="124"/>
      <c r="F44" s="126"/>
      <c r="G44" s="126"/>
      <c r="H44" s="127" t="e">
        <f t="shared" si="13"/>
        <v>#DIV/0!</v>
      </c>
      <c r="I44" s="128">
        <f t="shared" si="9"/>
        <v>0</v>
      </c>
      <c r="J44" s="129"/>
      <c r="K44" s="130">
        <f t="shared" si="12"/>
        <v>0</v>
      </c>
      <c r="L44" s="128">
        <f t="shared" si="5"/>
        <v>0</v>
      </c>
      <c r="M44" s="129"/>
      <c r="N44" s="130">
        <f t="shared" si="6"/>
        <v>0</v>
      </c>
      <c r="O44" s="131" t="e">
        <f t="shared" si="1"/>
        <v>#DIV/0!</v>
      </c>
    </row>
    <row r="45" spans="1:15" ht="234" hidden="1">
      <c r="A45" s="113" t="s">
        <v>122</v>
      </c>
      <c r="B45" s="123" t="s">
        <v>136</v>
      </c>
      <c r="C45" s="124"/>
      <c r="D45" s="124"/>
      <c r="E45" s="125"/>
      <c r="F45" s="126"/>
      <c r="G45" s="126"/>
      <c r="H45" s="127" t="e">
        <f t="shared" si="13"/>
        <v>#DIV/0!</v>
      </c>
      <c r="I45" s="128">
        <f t="shared" si="9"/>
        <v>0</v>
      </c>
      <c r="J45" s="129"/>
      <c r="K45" s="130">
        <f t="shared" si="12"/>
        <v>0</v>
      </c>
      <c r="L45" s="128">
        <f t="shared" si="5"/>
        <v>0</v>
      </c>
      <c r="M45" s="129"/>
      <c r="N45" s="130">
        <f t="shared" si="6"/>
        <v>0</v>
      </c>
      <c r="O45" s="131" t="e">
        <f t="shared" si="1"/>
        <v>#DIV/0!</v>
      </c>
    </row>
    <row r="46" spans="1:15" ht="13.5">
      <c r="A46" s="135" t="s">
        <v>137</v>
      </c>
      <c r="B46" s="123" t="s">
        <v>138</v>
      </c>
      <c r="C46" s="124">
        <v>5989.6</v>
      </c>
      <c r="D46" s="124">
        <v>4136.2</v>
      </c>
      <c r="E46" s="125">
        <f t="shared" si="10"/>
        <v>69.05636436489915</v>
      </c>
      <c r="F46" s="126">
        <v>4821.4</v>
      </c>
      <c r="G46" s="126">
        <v>3676.8</v>
      </c>
      <c r="H46" s="126">
        <f t="shared" si="13"/>
        <v>76.26000746671092</v>
      </c>
      <c r="I46" s="128">
        <f t="shared" si="9"/>
        <v>10811</v>
      </c>
      <c r="J46" s="129"/>
      <c r="K46" s="130">
        <f t="shared" si="12"/>
        <v>10811</v>
      </c>
      <c r="L46" s="128">
        <f t="shared" si="5"/>
        <v>7813</v>
      </c>
      <c r="M46" s="129"/>
      <c r="N46" s="130">
        <f t="shared" si="6"/>
        <v>7813</v>
      </c>
      <c r="O46" s="131">
        <f t="shared" si="1"/>
        <v>72.26898529275738</v>
      </c>
    </row>
    <row r="47" spans="1:15" ht="61.5" customHeight="1">
      <c r="A47" s="122" t="s">
        <v>139</v>
      </c>
      <c r="B47" s="141" t="s">
        <v>140</v>
      </c>
      <c r="C47" s="124">
        <v>3299.3</v>
      </c>
      <c r="D47" s="124">
        <v>2519.2</v>
      </c>
      <c r="E47" s="124">
        <f t="shared" si="10"/>
        <v>76.35559057981996</v>
      </c>
      <c r="F47" s="126">
        <v>1075.3</v>
      </c>
      <c r="G47" s="126">
        <v>785.2</v>
      </c>
      <c r="H47" s="126">
        <f t="shared" si="13"/>
        <v>73.02148237701107</v>
      </c>
      <c r="I47" s="128">
        <f t="shared" si="9"/>
        <v>4374.6</v>
      </c>
      <c r="J47" s="129">
        <v>980.3</v>
      </c>
      <c r="K47" s="130">
        <f t="shared" si="12"/>
        <v>3394.3</v>
      </c>
      <c r="L47" s="128">
        <f t="shared" si="5"/>
        <v>3304.3999999999996</v>
      </c>
      <c r="M47" s="129">
        <v>690.2</v>
      </c>
      <c r="N47" s="130">
        <f t="shared" si="6"/>
        <v>2614.2</v>
      </c>
      <c r="O47" s="131">
        <f t="shared" si="1"/>
        <v>77.01735262056977</v>
      </c>
    </row>
    <row r="48" spans="1:15" ht="179.25" hidden="1">
      <c r="A48" s="122" t="s">
        <v>139</v>
      </c>
      <c r="B48" s="141" t="s">
        <v>141</v>
      </c>
      <c r="C48" s="124"/>
      <c r="D48" s="124"/>
      <c r="E48" s="124" t="e">
        <f t="shared" si="10"/>
        <v>#DIV/0!</v>
      </c>
      <c r="F48" s="126">
        <v>0</v>
      </c>
      <c r="G48" s="126">
        <v>0</v>
      </c>
      <c r="H48" s="126" t="e">
        <f t="shared" si="13"/>
        <v>#DIV/0!</v>
      </c>
      <c r="I48" s="128">
        <f t="shared" si="9"/>
        <v>0</v>
      </c>
      <c r="J48" s="129"/>
      <c r="K48" s="130">
        <f t="shared" si="12"/>
        <v>0</v>
      </c>
      <c r="L48" s="128">
        <f t="shared" si="5"/>
        <v>0</v>
      </c>
      <c r="M48" s="129"/>
      <c r="N48" s="130">
        <f t="shared" si="6"/>
        <v>0</v>
      </c>
      <c r="O48" s="131" t="e">
        <f t="shared" si="1"/>
        <v>#DIV/0!</v>
      </c>
    </row>
    <row r="49" spans="1:15" ht="69">
      <c r="A49" s="122" t="s">
        <v>139</v>
      </c>
      <c r="B49" s="141" t="s">
        <v>142</v>
      </c>
      <c r="C49" s="124">
        <v>7855.5</v>
      </c>
      <c r="D49" s="126">
        <v>7749.5</v>
      </c>
      <c r="E49" s="125">
        <f t="shared" si="10"/>
        <v>98.65062694927121</v>
      </c>
      <c r="F49" s="126">
        <v>0</v>
      </c>
      <c r="G49" s="126"/>
      <c r="H49" s="126" t="e">
        <f t="shared" si="13"/>
        <v>#DIV/0!</v>
      </c>
      <c r="I49" s="128">
        <f t="shared" si="9"/>
        <v>7855.5</v>
      </c>
      <c r="J49" s="129"/>
      <c r="K49" s="130">
        <f t="shared" si="12"/>
        <v>7855.5</v>
      </c>
      <c r="L49" s="128">
        <f t="shared" si="5"/>
        <v>7749.5</v>
      </c>
      <c r="M49" s="129"/>
      <c r="N49" s="130">
        <f t="shared" si="6"/>
        <v>7749.5</v>
      </c>
      <c r="O49" s="131">
        <f t="shared" si="1"/>
        <v>98.65062694927121</v>
      </c>
    </row>
    <row r="50" spans="1:15" ht="179.25" hidden="1">
      <c r="A50" s="113" t="s">
        <v>139</v>
      </c>
      <c r="B50" s="141" t="s">
        <v>143</v>
      </c>
      <c r="C50" s="124"/>
      <c r="D50" s="126">
        <v>0</v>
      </c>
      <c r="E50" s="124" t="e">
        <f t="shared" si="10"/>
        <v>#DIV/0!</v>
      </c>
      <c r="F50" s="126"/>
      <c r="G50" s="126"/>
      <c r="H50" s="126" t="e">
        <f t="shared" si="13"/>
        <v>#DIV/0!</v>
      </c>
      <c r="I50" s="128">
        <f t="shared" si="9"/>
        <v>0</v>
      </c>
      <c r="J50" s="129"/>
      <c r="K50" s="130">
        <f t="shared" si="12"/>
        <v>0</v>
      </c>
      <c r="L50" s="128">
        <f t="shared" si="5"/>
        <v>0</v>
      </c>
      <c r="M50" s="129"/>
      <c r="N50" s="130">
        <f t="shared" si="6"/>
        <v>0</v>
      </c>
      <c r="O50" s="131" t="e">
        <f t="shared" si="1"/>
        <v>#DIV/0!</v>
      </c>
    </row>
    <row r="51" spans="1:15" ht="69" hidden="1">
      <c r="A51" s="113" t="s">
        <v>139</v>
      </c>
      <c r="B51" s="141" t="s">
        <v>144</v>
      </c>
      <c r="C51" s="124"/>
      <c r="D51" s="126"/>
      <c r="E51" s="124" t="e">
        <f>D51/C51*100</f>
        <v>#DIV/0!</v>
      </c>
      <c r="F51" s="126"/>
      <c r="G51" s="126"/>
      <c r="H51" s="126" t="e">
        <f>G51/F51*100</f>
        <v>#DIV/0!</v>
      </c>
      <c r="I51" s="128">
        <f t="shared" si="9"/>
        <v>0</v>
      </c>
      <c r="J51" s="129"/>
      <c r="K51" s="130">
        <f t="shared" si="12"/>
        <v>0</v>
      </c>
      <c r="L51" s="128">
        <f t="shared" si="5"/>
        <v>0</v>
      </c>
      <c r="M51" s="129"/>
      <c r="N51" s="130">
        <f t="shared" si="6"/>
        <v>0</v>
      </c>
      <c r="O51" s="131" t="e">
        <f>N51/K51*100</f>
        <v>#DIV/0!</v>
      </c>
    </row>
    <row r="52" spans="1:15" ht="41.25">
      <c r="A52" s="113" t="s">
        <v>139</v>
      </c>
      <c r="B52" s="141" t="s">
        <v>145</v>
      </c>
      <c r="C52" s="124">
        <v>1978.1</v>
      </c>
      <c r="D52" s="126">
        <v>1687.3</v>
      </c>
      <c r="E52" s="124">
        <f t="shared" si="10"/>
        <v>85.29902431626309</v>
      </c>
      <c r="F52" s="126">
        <v>0</v>
      </c>
      <c r="G52" s="126"/>
      <c r="H52" s="126" t="e">
        <f t="shared" si="13"/>
        <v>#DIV/0!</v>
      </c>
      <c r="I52" s="128">
        <f t="shared" si="9"/>
        <v>1978.1</v>
      </c>
      <c r="J52" s="129"/>
      <c r="K52" s="130">
        <f t="shared" si="12"/>
        <v>1978.1</v>
      </c>
      <c r="L52" s="128">
        <f>D52+G52</f>
        <v>1687.3</v>
      </c>
      <c r="M52" s="129"/>
      <c r="N52" s="130">
        <f t="shared" si="6"/>
        <v>1687.3</v>
      </c>
      <c r="O52" s="131">
        <f t="shared" si="1"/>
        <v>85.29902431626309</v>
      </c>
    </row>
    <row r="53" spans="1:15" ht="234" hidden="1">
      <c r="A53" s="113" t="s">
        <v>139</v>
      </c>
      <c r="B53" s="141" t="s">
        <v>146</v>
      </c>
      <c r="C53" s="124"/>
      <c r="D53" s="126"/>
      <c r="E53" s="124" t="e">
        <f t="shared" si="10"/>
        <v>#DIV/0!</v>
      </c>
      <c r="F53" s="126"/>
      <c r="G53" s="126"/>
      <c r="H53" s="126" t="e">
        <f t="shared" si="13"/>
        <v>#DIV/0!</v>
      </c>
      <c r="I53" s="128">
        <f t="shared" si="9"/>
        <v>0</v>
      </c>
      <c r="J53" s="129"/>
      <c r="K53" s="130">
        <f t="shared" si="12"/>
        <v>0</v>
      </c>
      <c r="L53" s="128">
        <f t="shared" si="5"/>
        <v>0</v>
      </c>
      <c r="M53" s="129"/>
      <c r="N53" s="130">
        <f t="shared" si="6"/>
        <v>0</v>
      </c>
      <c r="O53" s="131" t="e">
        <f t="shared" si="1"/>
        <v>#DIV/0!</v>
      </c>
    </row>
    <row r="54" spans="1:15" ht="41.25">
      <c r="A54" s="113" t="s">
        <v>139</v>
      </c>
      <c r="B54" s="141" t="s">
        <v>147</v>
      </c>
      <c r="C54" s="124">
        <v>5435.5</v>
      </c>
      <c r="D54" s="126"/>
      <c r="E54" s="124">
        <f t="shared" si="10"/>
        <v>0</v>
      </c>
      <c r="F54" s="126"/>
      <c r="G54" s="126"/>
      <c r="H54" s="126" t="e">
        <f t="shared" si="13"/>
        <v>#DIV/0!</v>
      </c>
      <c r="I54" s="128">
        <f t="shared" si="9"/>
        <v>5435.5</v>
      </c>
      <c r="J54" s="129"/>
      <c r="K54" s="130">
        <f t="shared" si="12"/>
        <v>5435.5</v>
      </c>
      <c r="L54" s="128">
        <f t="shared" si="5"/>
        <v>0</v>
      </c>
      <c r="M54" s="129"/>
      <c r="N54" s="130">
        <f t="shared" si="6"/>
        <v>0</v>
      </c>
      <c r="O54" s="131">
        <f t="shared" si="1"/>
        <v>0</v>
      </c>
    </row>
    <row r="55" spans="1:15" ht="207" hidden="1">
      <c r="A55" s="113" t="s">
        <v>139</v>
      </c>
      <c r="B55" s="141" t="s">
        <v>148</v>
      </c>
      <c r="C55" s="124"/>
      <c r="D55" s="126"/>
      <c r="E55" s="124" t="e">
        <f>D55/C55*100</f>
        <v>#DIV/0!</v>
      </c>
      <c r="F55" s="126"/>
      <c r="G55" s="126"/>
      <c r="H55" s="126" t="e">
        <f t="shared" si="13"/>
        <v>#DIV/0!</v>
      </c>
      <c r="I55" s="128">
        <f t="shared" si="9"/>
        <v>0</v>
      </c>
      <c r="J55" s="129"/>
      <c r="K55" s="130">
        <f t="shared" si="12"/>
        <v>0</v>
      </c>
      <c r="L55" s="128">
        <f t="shared" si="5"/>
        <v>0</v>
      </c>
      <c r="M55" s="129"/>
      <c r="N55" s="130">
        <f t="shared" si="6"/>
        <v>0</v>
      </c>
      <c r="O55" s="131" t="e">
        <f t="shared" si="1"/>
        <v>#DIV/0!</v>
      </c>
    </row>
    <row r="56" spans="1:15" ht="69" hidden="1">
      <c r="A56" s="113" t="s">
        <v>139</v>
      </c>
      <c r="B56" s="141" t="s">
        <v>149</v>
      </c>
      <c r="C56" s="124"/>
      <c r="D56" s="126"/>
      <c r="E56" s="124" t="e">
        <f>D56/C56*100</f>
        <v>#DIV/0!</v>
      </c>
      <c r="F56" s="126"/>
      <c r="G56" s="126"/>
      <c r="H56" s="126"/>
      <c r="I56" s="128">
        <f t="shared" si="9"/>
        <v>0</v>
      </c>
      <c r="J56" s="129"/>
      <c r="K56" s="130">
        <f t="shared" si="12"/>
        <v>0</v>
      </c>
      <c r="L56" s="128">
        <f t="shared" si="5"/>
        <v>0</v>
      </c>
      <c r="M56" s="129"/>
      <c r="N56" s="130">
        <f t="shared" si="6"/>
        <v>0</v>
      </c>
      <c r="O56" s="131" t="e">
        <f t="shared" si="1"/>
        <v>#DIV/0!</v>
      </c>
    </row>
    <row r="57" spans="1:15" ht="27" hidden="1">
      <c r="A57" s="113" t="s">
        <v>139</v>
      </c>
      <c r="B57" s="141" t="s">
        <v>150</v>
      </c>
      <c r="C57" s="124">
        <v>0</v>
      </c>
      <c r="D57" s="126">
        <v>0</v>
      </c>
      <c r="E57" s="124"/>
      <c r="F57" s="126">
        <v>0</v>
      </c>
      <c r="G57" s="126">
        <v>0</v>
      </c>
      <c r="H57" s="126" t="e">
        <f>G57/F57*100</f>
        <v>#DIV/0!</v>
      </c>
      <c r="I57" s="128">
        <f t="shared" si="9"/>
        <v>0</v>
      </c>
      <c r="J57" s="129"/>
      <c r="K57" s="130">
        <f t="shared" si="12"/>
        <v>0</v>
      </c>
      <c r="L57" s="128">
        <f t="shared" si="5"/>
        <v>0</v>
      </c>
      <c r="M57" s="129"/>
      <c r="N57" s="130">
        <f t="shared" si="6"/>
        <v>0</v>
      </c>
      <c r="O57" s="131" t="e">
        <f t="shared" si="1"/>
        <v>#DIV/0!</v>
      </c>
    </row>
    <row r="58" spans="1:15" ht="179.25" hidden="1">
      <c r="A58" s="113" t="s">
        <v>139</v>
      </c>
      <c r="B58" s="141" t="s">
        <v>151</v>
      </c>
      <c r="C58" s="124">
        <v>0</v>
      </c>
      <c r="D58" s="126">
        <v>0</v>
      </c>
      <c r="E58" s="124"/>
      <c r="F58" s="126"/>
      <c r="G58" s="126"/>
      <c r="H58" s="126" t="e">
        <f t="shared" si="13"/>
        <v>#DIV/0!</v>
      </c>
      <c r="I58" s="128">
        <f t="shared" si="9"/>
        <v>0</v>
      </c>
      <c r="J58" s="129"/>
      <c r="K58" s="130">
        <f t="shared" si="12"/>
        <v>0</v>
      </c>
      <c r="L58" s="128">
        <f t="shared" si="5"/>
        <v>0</v>
      </c>
      <c r="M58" s="129"/>
      <c r="N58" s="130">
        <f t="shared" si="6"/>
        <v>0</v>
      </c>
      <c r="O58" s="131" t="e">
        <f t="shared" si="1"/>
        <v>#DIV/0!</v>
      </c>
    </row>
    <row r="59" spans="1:15" ht="13.5">
      <c r="A59" s="117" t="s">
        <v>152</v>
      </c>
      <c r="B59" s="118" t="s">
        <v>153</v>
      </c>
      <c r="C59" s="119">
        <f>SUM(C60:C108)</f>
        <v>1415822.0999999999</v>
      </c>
      <c r="D59" s="119">
        <f>SUM(D60:D108)</f>
        <v>719087.6</v>
      </c>
      <c r="E59" s="119">
        <f t="shared" si="10"/>
        <v>50.78940355571508</v>
      </c>
      <c r="F59" s="142">
        <f>SUM(F60:F108)</f>
        <v>151534.80000000002</v>
      </c>
      <c r="G59" s="142">
        <f>SUM(G60:G108)</f>
        <v>116707.1</v>
      </c>
      <c r="H59" s="142">
        <f>G59/F59*100</f>
        <v>77.01669847454181</v>
      </c>
      <c r="I59" s="143">
        <f t="shared" si="9"/>
        <v>1567356.9</v>
      </c>
      <c r="J59" s="119">
        <f>SUM(J60:J108)</f>
        <v>59632.700000000004</v>
      </c>
      <c r="K59" s="119">
        <f>SUM(K60:K108)</f>
        <v>1507724.2000000002</v>
      </c>
      <c r="L59" s="119">
        <f>SUM(L60:L108)</f>
        <v>835794.6999999998</v>
      </c>
      <c r="M59" s="119">
        <f>SUM(M60:M108)</f>
        <v>51174.200000000004</v>
      </c>
      <c r="N59" s="119">
        <f>SUM(N60:N108)</f>
        <v>784620.4999999999</v>
      </c>
      <c r="O59" s="121">
        <f t="shared" si="1"/>
        <v>52.040054805779455</v>
      </c>
    </row>
    <row r="60" spans="1:15" ht="372" hidden="1">
      <c r="A60" s="122" t="s">
        <v>154</v>
      </c>
      <c r="B60" s="123" t="s">
        <v>155</v>
      </c>
      <c r="C60" s="124"/>
      <c r="D60" s="124"/>
      <c r="E60" s="125" t="e">
        <f t="shared" si="10"/>
        <v>#DIV/0!</v>
      </c>
      <c r="F60" s="126">
        <v>0</v>
      </c>
      <c r="G60" s="126">
        <v>0</v>
      </c>
      <c r="H60" s="127">
        <v>0</v>
      </c>
      <c r="I60" s="128">
        <f t="shared" si="9"/>
        <v>0</v>
      </c>
      <c r="J60" s="129"/>
      <c r="K60" s="130">
        <f t="shared" si="12"/>
        <v>0</v>
      </c>
      <c r="L60" s="128">
        <f t="shared" si="5"/>
        <v>0</v>
      </c>
      <c r="M60" s="129"/>
      <c r="N60" s="130">
        <f t="shared" si="6"/>
        <v>0</v>
      </c>
      <c r="O60" s="131" t="e">
        <f t="shared" si="1"/>
        <v>#DIV/0!</v>
      </c>
    </row>
    <row r="61" spans="1:15" ht="41.25" hidden="1">
      <c r="A61" s="122" t="s">
        <v>154</v>
      </c>
      <c r="B61" s="123" t="s">
        <v>156</v>
      </c>
      <c r="C61" s="124"/>
      <c r="D61" s="124"/>
      <c r="E61" s="125"/>
      <c r="F61" s="126"/>
      <c r="G61" s="126"/>
      <c r="H61" s="127">
        <v>0</v>
      </c>
      <c r="I61" s="128">
        <f t="shared" si="9"/>
        <v>0</v>
      </c>
      <c r="J61" s="129"/>
      <c r="K61" s="130">
        <f>I61-J61</f>
        <v>0</v>
      </c>
      <c r="L61" s="128">
        <f>D61+G61</f>
        <v>0</v>
      </c>
      <c r="M61" s="129"/>
      <c r="N61" s="130">
        <f t="shared" si="6"/>
        <v>0</v>
      </c>
      <c r="O61" s="131" t="e">
        <f t="shared" si="1"/>
        <v>#DIV/0!</v>
      </c>
    </row>
    <row r="62" spans="1:15" ht="179.25" hidden="1">
      <c r="A62" s="122" t="s">
        <v>154</v>
      </c>
      <c r="B62" s="123" t="s">
        <v>157</v>
      </c>
      <c r="C62" s="124">
        <v>0</v>
      </c>
      <c r="D62" s="124">
        <v>0</v>
      </c>
      <c r="E62" s="125" t="e">
        <f t="shared" si="10"/>
        <v>#DIV/0!</v>
      </c>
      <c r="F62" s="126"/>
      <c r="G62" s="126"/>
      <c r="H62" s="127">
        <v>0</v>
      </c>
      <c r="I62" s="128">
        <f t="shared" si="9"/>
        <v>0</v>
      </c>
      <c r="J62" s="129"/>
      <c r="K62" s="130">
        <f aca="true" t="shared" si="14" ref="K62:K108">I62-J62</f>
        <v>0</v>
      </c>
      <c r="L62" s="128">
        <f t="shared" si="5"/>
        <v>0</v>
      </c>
      <c r="M62" s="129"/>
      <c r="N62" s="130">
        <f t="shared" si="6"/>
        <v>0</v>
      </c>
      <c r="O62" s="131" t="e">
        <f>N62/K62*100</f>
        <v>#DIV/0!</v>
      </c>
    </row>
    <row r="63" spans="1:15" ht="151.5" hidden="1">
      <c r="A63" s="122" t="s">
        <v>154</v>
      </c>
      <c r="B63" s="123" t="s">
        <v>158</v>
      </c>
      <c r="C63" s="124"/>
      <c r="D63" s="124"/>
      <c r="E63" s="125" t="e">
        <f t="shared" si="10"/>
        <v>#DIV/0!</v>
      </c>
      <c r="F63" s="126"/>
      <c r="G63" s="126"/>
      <c r="H63" s="127">
        <v>0</v>
      </c>
      <c r="I63" s="128">
        <f t="shared" si="9"/>
        <v>0</v>
      </c>
      <c r="J63" s="129"/>
      <c r="K63" s="130">
        <f t="shared" si="14"/>
        <v>0</v>
      </c>
      <c r="L63" s="128">
        <f t="shared" si="5"/>
        <v>0</v>
      </c>
      <c r="M63" s="129"/>
      <c r="N63" s="130">
        <f t="shared" si="6"/>
        <v>0</v>
      </c>
      <c r="O63" s="131"/>
    </row>
    <row r="64" spans="1:15" ht="69">
      <c r="A64" s="122" t="s">
        <v>154</v>
      </c>
      <c r="B64" s="123" t="s">
        <v>159</v>
      </c>
      <c r="C64" s="124">
        <v>679531.7</v>
      </c>
      <c r="D64" s="124">
        <v>276464.5</v>
      </c>
      <c r="E64" s="125">
        <f t="shared" si="10"/>
        <v>40.684562618638694</v>
      </c>
      <c r="F64" s="126"/>
      <c r="G64" s="126"/>
      <c r="H64" s="127">
        <v>0</v>
      </c>
      <c r="I64" s="128">
        <f t="shared" si="9"/>
        <v>679531.7</v>
      </c>
      <c r="J64" s="129"/>
      <c r="K64" s="130">
        <f t="shared" si="14"/>
        <v>679531.7</v>
      </c>
      <c r="L64" s="128">
        <f t="shared" si="5"/>
        <v>276464.5</v>
      </c>
      <c r="M64" s="129"/>
      <c r="N64" s="130">
        <f t="shared" si="6"/>
        <v>276464.5</v>
      </c>
      <c r="O64" s="131">
        <f>N64/K64*100</f>
        <v>40.684562618638694</v>
      </c>
    </row>
    <row r="65" spans="1:15" ht="69" customHeight="1">
      <c r="A65" s="122" t="s">
        <v>154</v>
      </c>
      <c r="B65" s="123" t="s">
        <v>160</v>
      </c>
      <c r="C65" s="124">
        <v>3566.8</v>
      </c>
      <c r="D65" s="124"/>
      <c r="E65" s="125">
        <f t="shared" si="10"/>
        <v>0</v>
      </c>
      <c r="F65" s="126"/>
      <c r="G65" s="126"/>
      <c r="H65" s="127">
        <v>0</v>
      </c>
      <c r="I65" s="128">
        <f t="shared" si="9"/>
        <v>3566.8</v>
      </c>
      <c r="J65" s="129"/>
      <c r="K65" s="130">
        <f t="shared" si="14"/>
        <v>3566.8</v>
      </c>
      <c r="L65" s="128">
        <f t="shared" si="5"/>
        <v>0</v>
      </c>
      <c r="M65" s="129"/>
      <c r="N65" s="130">
        <f t="shared" si="6"/>
        <v>0</v>
      </c>
      <c r="O65" s="131">
        <f t="shared" si="1"/>
        <v>0</v>
      </c>
    </row>
    <row r="66" spans="1:15" ht="69" hidden="1">
      <c r="A66" s="122" t="s">
        <v>154</v>
      </c>
      <c r="B66" s="123" t="s">
        <v>161</v>
      </c>
      <c r="C66" s="124"/>
      <c r="D66" s="124"/>
      <c r="E66" s="125" t="e">
        <f t="shared" si="10"/>
        <v>#DIV/0!</v>
      </c>
      <c r="F66" s="126"/>
      <c r="G66" s="126"/>
      <c r="H66" s="127">
        <v>0</v>
      </c>
      <c r="I66" s="128">
        <f t="shared" si="9"/>
        <v>0</v>
      </c>
      <c r="J66" s="129"/>
      <c r="K66" s="130">
        <f t="shared" si="14"/>
        <v>0</v>
      </c>
      <c r="L66" s="128">
        <f t="shared" si="5"/>
        <v>0</v>
      </c>
      <c r="M66" s="129"/>
      <c r="N66" s="130">
        <f t="shared" si="6"/>
        <v>0</v>
      </c>
      <c r="O66" s="131" t="e">
        <f t="shared" si="1"/>
        <v>#DIV/0!</v>
      </c>
    </row>
    <row r="67" spans="1:15" ht="11.25" customHeight="1" hidden="1">
      <c r="A67" s="122" t="s">
        <v>154</v>
      </c>
      <c r="B67" s="123" t="s">
        <v>162</v>
      </c>
      <c r="C67" s="124"/>
      <c r="D67" s="124"/>
      <c r="E67" s="125" t="e">
        <f t="shared" si="10"/>
        <v>#DIV/0!</v>
      </c>
      <c r="F67" s="126"/>
      <c r="G67" s="126"/>
      <c r="H67" s="127">
        <v>0</v>
      </c>
      <c r="I67" s="128">
        <f t="shared" si="9"/>
        <v>0</v>
      </c>
      <c r="J67" s="129"/>
      <c r="K67" s="130">
        <f t="shared" si="14"/>
        <v>0</v>
      </c>
      <c r="L67" s="128">
        <f t="shared" si="5"/>
        <v>0</v>
      </c>
      <c r="M67" s="129"/>
      <c r="N67" s="130">
        <f t="shared" si="6"/>
        <v>0</v>
      </c>
      <c r="O67" s="131" t="e">
        <f t="shared" si="1"/>
        <v>#DIV/0!</v>
      </c>
    </row>
    <row r="68" spans="1:15" ht="41.25">
      <c r="A68" s="122" t="s">
        <v>154</v>
      </c>
      <c r="B68" s="123" t="s">
        <v>163</v>
      </c>
      <c r="C68" s="124">
        <v>11627.1</v>
      </c>
      <c r="D68" s="124">
        <v>8055.5</v>
      </c>
      <c r="E68" s="125">
        <f>D68/C68*100</f>
        <v>69.28210817830758</v>
      </c>
      <c r="F68" s="126">
        <v>7921.8</v>
      </c>
      <c r="G68" s="126">
        <v>5476.2</v>
      </c>
      <c r="H68" s="127">
        <f>G68/F68*100</f>
        <v>69.1282284329319</v>
      </c>
      <c r="I68" s="128">
        <f t="shared" si="9"/>
        <v>19548.9</v>
      </c>
      <c r="J68" s="129">
        <v>9069.5</v>
      </c>
      <c r="K68" s="130">
        <f t="shared" si="14"/>
        <v>10479.400000000001</v>
      </c>
      <c r="L68" s="128">
        <f t="shared" si="5"/>
        <v>13531.7</v>
      </c>
      <c r="M68" s="129">
        <v>6361.9</v>
      </c>
      <c r="N68" s="130">
        <f t="shared" si="6"/>
        <v>7169.800000000001</v>
      </c>
      <c r="O68" s="131">
        <f>N68/K68*100</f>
        <v>68.4180392007176</v>
      </c>
    </row>
    <row r="69" spans="1:15" ht="47.25" customHeight="1">
      <c r="A69" s="122" t="s">
        <v>154</v>
      </c>
      <c r="B69" s="123" t="s">
        <v>164</v>
      </c>
      <c r="C69" s="124">
        <v>2212.9</v>
      </c>
      <c r="D69" s="124">
        <v>1970.6</v>
      </c>
      <c r="E69" s="125">
        <f>D69/C69*100</f>
        <v>89.0505671291066</v>
      </c>
      <c r="F69" s="126"/>
      <c r="G69" s="126"/>
      <c r="H69" s="127" t="e">
        <f>G69/F69*100</f>
        <v>#DIV/0!</v>
      </c>
      <c r="I69" s="128">
        <f t="shared" si="9"/>
        <v>2212.9</v>
      </c>
      <c r="J69" s="129"/>
      <c r="K69" s="130">
        <f t="shared" si="14"/>
        <v>2212.9</v>
      </c>
      <c r="L69" s="128">
        <f t="shared" si="5"/>
        <v>1970.6</v>
      </c>
      <c r="M69" s="129"/>
      <c r="N69" s="130">
        <f t="shared" si="6"/>
        <v>1970.6</v>
      </c>
      <c r="O69" s="131">
        <f t="shared" si="1"/>
        <v>89.0505671291066</v>
      </c>
    </row>
    <row r="70" spans="1:15" ht="53.25" customHeight="1">
      <c r="A70" s="113" t="s">
        <v>154</v>
      </c>
      <c r="B70" s="123" t="s">
        <v>165</v>
      </c>
      <c r="C70" s="124">
        <v>22820.6</v>
      </c>
      <c r="D70" s="124">
        <v>15177.8</v>
      </c>
      <c r="E70" s="125">
        <f t="shared" si="10"/>
        <v>66.50920659404223</v>
      </c>
      <c r="F70" s="126">
        <v>26435.9</v>
      </c>
      <c r="G70" s="126">
        <v>21206.7</v>
      </c>
      <c r="H70" s="127">
        <f>G70/F70*100</f>
        <v>80.21932296611804</v>
      </c>
      <c r="I70" s="128">
        <f t="shared" si="9"/>
        <v>49256.5</v>
      </c>
      <c r="J70" s="129">
        <v>13971.1</v>
      </c>
      <c r="K70" s="130">
        <f t="shared" si="14"/>
        <v>35285.4</v>
      </c>
      <c r="L70" s="128">
        <f t="shared" si="5"/>
        <v>36384.5</v>
      </c>
      <c r="M70" s="129">
        <v>11420.4</v>
      </c>
      <c r="N70" s="130">
        <f t="shared" si="6"/>
        <v>24964.1</v>
      </c>
      <c r="O70" s="131">
        <f t="shared" si="1"/>
        <v>70.74909169231466</v>
      </c>
    </row>
    <row r="71" spans="1:15" ht="84.75" customHeight="1">
      <c r="A71" s="135" t="s">
        <v>166</v>
      </c>
      <c r="B71" s="144" t="s">
        <v>167</v>
      </c>
      <c r="C71" s="125">
        <v>106334.2</v>
      </c>
      <c r="D71" s="125">
        <v>99722.6</v>
      </c>
      <c r="E71" s="125">
        <f t="shared" si="10"/>
        <v>93.78224503499345</v>
      </c>
      <c r="F71" s="127">
        <v>6169.8</v>
      </c>
      <c r="G71" s="127">
        <v>6169.8</v>
      </c>
      <c r="H71" s="127">
        <f>G71/F71*100</f>
        <v>100</v>
      </c>
      <c r="I71" s="128">
        <f t="shared" si="9"/>
        <v>112504</v>
      </c>
      <c r="J71" s="129">
        <v>0</v>
      </c>
      <c r="K71" s="130">
        <f t="shared" si="14"/>
        <v>112504</v>
      </c>
      <c r="L71" s="128">
        <f t="shared" si="5"/>
        <v>105892.40000000001</v>
      </c>
      <c r="M71" s="129">
        <v>0</v>
      </c>
      <c r="N71" s="130">
        <f t="shared" si="6"/>
        <v>105892.40000000001</v>
      </c>
      <c r="O71" s="131">
        <f t="shared" si="1"/>
        <v>94.12323117400271</v>
      </c>
    </row>
    <row r="72" spans="1:15" ht="141.75" customHeight="1">
      <c r="A72" s="135" t="s">
        <v>166</v>
      </c>
      <c r="B72" s="123" t="s">
        <v>168</v>
      </c>
      <c r="C72" s="124">
        <v>11800</v>
      </c>
      <c r="D72" s="124">
        <v>11800</v>
      </c>
      <c r="E72" s="125">
        <f t="shared" si="10"/>
        <v>100</v>
      </c>
      <c r="F72" s="126">
        <v>700</v>
      </c>
      <c r="G72" s="126">
        <v>700</v>
      </c>
      <c r="H72" s="127">
        <f>G72/F72*100</f>
        <v>100</v>
      </c>
      <c r="I72" s="128">
        <f t="shared" si="9"/>
        <v>12500</v>
      </c>
      <c r="J72" s="129">
        <v>700</v>
      </c>
      <c r="K72" s="130">
        <f t="shared" si="14"/>
        <v>11800</v>
      </c>
      <c r="L72" s="128">
        <f t="shared" si="5"/>
        <v>12500</v>
      </c>
      <c r="M72" s="129">
        <v>700</v>
      </c>
      <c r="N72" s="130">
        <f t="shared" si="6"/>
        <v>11800</v>
      </c>
      <c r="O72" s="131">
        <f t="shared" si="1"/>
        <v>100</v>
      </c>
    </row>
    <row r="73" spans="1:15" ht="409.5" hidden="1">
      <c r="A73" s="122" t="s">
        <v>166</v>
      </c>
      <c r="B73" s="123" t="s">
        <v>169</v>
      </c>
      <c r="C73" s="124"/>
      <c r="D73" s="124"/>
      <c r="E73" s="125" t="e">
        <f t="shared" si="10"/>
        <v>#DIV/0!</v>
      </c>
      <c r="F73" s="126"/>
      <c r="G73" s="126"/>
      <c r="H73" s="127" t="e">
        <f>G73/F73*100</f>
        <v>#DIV/0!</v>
      </c>
      <c r="I73" s="128">
        <f t="shared" si="9"/>
        <v>0</v>
      </c>
      <c r="J73" s="129"/>
      <c r="K73" s="130">
        <f t="shared" si="14"/>
        <v>0</v>
      </c>
      <c r="L73" s="128">
        <f t="shared" si="5"/>
        <v>0</v>
      </c>
      <c r="M73" s="129"/>
      <c r="N73" s="130">
        <f t="shared" si="6"/>
        <v>0</v>
      </c>
      <c r="O73" s="131" t="e">
        <f t="shared" si="1"/>
        <v>#DIV/0!</v>
      </c>
    </row>
    <row r="74" spans="1:15" ht="96" hidden="1">
      <c r="A74" s="113" t="s">
        <v>166</v>
      </c>
      <c r="B74" s="123" t="s">
        <v>170</v>
      </c>
      <c r="C74" s="124"/>
      <c r="D74" s="124"/>
      <c r="E74" s="125" t="e">
        <f t="shared" si="10"/>
        <v>#DIV/0!</v>
      </c>
      <c r="F74" s="126"/>
      <c r="G74" s="126"/>
      <c r="H74" s="127" t="e">
        <f>G74/F74*100</f>
        <v>#DIV/0!</v>
      </c>
      <c r="I74" s="128">
        <f t="shared" si="9"/>
        <v>0</v>
      </c>
      <c r="J74" s="129"/>
      <c r="K74" s="130">
        <f t="shared" si="14"/>
        <v>0</v>
      </c>
      <c r="L74" s="128">
        <f t="shared" si="5"/>
        <v>0</v>
      </c>
      <c r="M74" s="129"/>
      <c r="N74" s="130">
        <f t="shared" si="6"/>
        <v>0</v>
      </c>
      <c r="O74" s="131" t="e">
        <f t="shared" si="1"/>
        <v>#DIV/0!</v>
      </c>
    </row>
    <row r="75" spans="1:15" ht="409.5" hidden="1">
      <c r="A75" s="113" t="s">
        <v>166</v>
      </c>
      <c r="B75" s="123" t="s">
        <v>171</v>
      </c>
      <c r="C75" s="124"/>
      <c r="D75" s="124"/>
      <c r="E75" s="125" t="e">
        <f t="shared" si="10"/>
        <v>#DIV/0!</v>
      </c>
      <c r="F75" s="126"/>
      <c r="G75" s="126"/>
      <c r="H75" s="127" t="e">
        <f>G75/F75*100</f>
        <v>#DIV/0!</v>
      </c>
      <c r="I75" s="128">
        <f t="shared" si="9"/>
        <v>0</v>
      </c>
      <c r="J75" s="129"/>
      <c r="K75" s="130">
        <f t="shared" si="14"/>
        <v>0</v>
      </c>
      <c r="L75" s="128">
        <f t="shared" si="5"/>
        <v>0</v>
      </c>
      <c r="M75" s="129"/>
      <c r="N75" s="130">
        <f t="shared" si="6"/>
        <v>0</v>
      </c>
      <c r="O75" s="131" t="e">
        <f t="shared" si="1"/>
        <v>#DIV/0!</v>
      </c>
    </row>
    <row r="76" spans="1:15" ht="27" hidden="1">
      <c r="A76" s="122" t="s">
        <v>166</v>
      </c>
      <c r="B76" s="123" t="s">
        <v>172</v>
      </c>
      <c r="C76" s="124"/>
      <c r="D76" s="124"/>
      <c r="E76" s="125" t="e">
        <f>D76/C76*100</f>
        <v>#DIV/0!</v>
      </c>
      <c r="F76" s="126">
        <v>0</v>
      </c>
      <c r="G76" s="126">
        <v>0</v>
      </c>
      <c r="H76" s="127" t="e">
        <f>G76/F76*100</f>
        <v>#DIV/0!</v>
      </c>
      <c r="I76" s="128">
        <f t="shared" si="9"/>
        <v>0</v>
      </c>
      <c r="J76" s="129"/>
      <c r="K76" s="130">
        <f t="shared" si="14"/>
        <v>0</v>
      </c>
      <c r="L76" s="128">
        <f t="shared" si="5"/>
        <v>0</v>
      </c>
      <c r="M76" s="129"/>
      <c r="N76" s="130">
        <f t="shared" si="6"/>
        <v>0</v>
      </c>
      <c r="O76" s="131" t="e">
        <f>N76/K76*100</f>
        <v>#DIV/0!</v>
      </c>
    </row>
    <row r="77" spans="1:15" ht="13.5" hidden="1">
      <c r="A77" s="122" t="s">
        <v>166</v>
      </c>
      <c r="B77" s="145"/>
      <c r="C77" s="124"/>
      <c r="D77" s="124"/>
      <c r="E77" s="125"/>
      <c r="F77" s="126"/>
      <c r="G77" s="126"/>
      <c r="H77" s="127"/>
      <c r="I77" s="128"/>
      <c r="J77" s="129"/>
      <c r="K77" s="130">
        <f t="shared" si="14"/>
        <v>0</v>
      </c>
      <c r="L77" s="128"/>
      <c r="M77" s="129"/>
      <c r="N77" s="130"/>
      <c r="O77" s="131"/>
    </row>
    <row r="78" spans="1:15" ht="210.75" hidden="1">
      <c r="A78" s="122" t="s">
        <v>166</v>
      </c>
      <c r="B78" s="145" t="s">
        <v>173</v>
      </c>
      <c r="C78" s="124"/>
      <c r="D78" s="124"/>
      <c r="E78" s="125" t="e">
        <f>D78/C78*100</f>
        <v>#DIV/0!</v>
      </c>
      <c r="F78" s="126"/>
      <c r="G78" s="126"/>
      <c r="H78" s="127" t="e">
        <f>G78/F78*100</f>
        <v>#DIV/0!</v>
      </c>
      <c r="I78" s="128">
        <f>C78+F78</f>
        <v>0</v>
      </c>
      <c r="J78" s="129"/>
      <c r="K78" s="130">
        <f t="shared" si="14"/>
        <v>0</v>
      </c>
      <c r="L78" s="128">
        <f>D78+G78</f>
        <v>0</v>
      </c>
      <c r="M78" s="129"/>
      <c r="N78" s="130">
        <f>L78-M78</f>
        <v>0</v>
      </c>
      <c r="O78" s="131"/>
    </row>
    <row r="79" spans="1:15" ht="54.75">
      <c r="A79" s="113" t="s">
        <v>166</v>
      </c>
      <c r="B79" s="141" t="s">
        <v>174</v>
      </c>
      <c r="C79" s="124">
        <v>5167.9</v>
      </c>
      <c r="D79" s="124">
        <v>4727.9</v>
      </c>
      <c r="E79" s="125">
        <f aca="true" t="shared" si="15" ref="E79:E91">D79/C79*100</f>
        <v>91.4859033650032</v>
      </c>
      <c r="F79" s="126">
        <v>7043.9</v>
      </c>
      <c r="G79" s="126">
        <v>5963.8</v>
      </c>
      <c r="H79" s="127">
        <f>G79/F79*100</f>
        <v>84.66616505061117</v>
      </c>
      <c r="I79" s="128">
        <f t="shared" si="9"/>
        <v>12211.8</v>
      </c>
      <c r="J79" s="129">
        <v>340</v>
      </c>
      <c r="K79" s="130">
        <f t="shared" si="14"/>
        <v>11871.8</v>
      </c>
      <c r="L79" s="128">
        <f>D79+G79</f>
        <v>10691.7</v>
      </c>
      <c r="M79" s="129">
        <v>340</v>
      </c>
      <c r="N79" s="130">
        <f>L79-M79</f>
        <v>10351.7</v>
      </c>
      <c r="O79" s="131">
        <f t="shared" si="1"/>
        <v>87.1957074748564</v>
      </c>
    </row>
    <row r="80" spans="1:15" ht="48" customHeight="1">
      <c r="A80" s="113" t="s">
        <v>166</v>
      </c>
      <c r="B80" s="141" t="s">
        <v>175</v>
      </c>
      <c r="C80" s="124">
        <v>33235</v>
      </c>
      <c r="D80" s="124">
        <v>3395</v>
      </c>
      <c r="E80" s="125">
        <f t="shared" si="15"/>
        <v>10.215134647209268</v>
      </c>
      <c r="F80" s="126">
        <v>0</v>
      </c>
      <c r="G80" s="126">
        <v>0</v>
      </c>
      <c r="H80" s="127" t="e">
        <f>G80/F80*100</f>
        <v>#DIV/0!</v>
      </c>
      <c r="I80" s="128">
        <f t="shared" si="9"/>
        <v>33235</v>
      </c>
      <c r="J80" s="129"/>
      <c r="K80" s="130">
        <f t="shared" si="14"/>
        <v>33235</v>
      </c>
      <c r="L80" s="128">
        <f t="shared" si="5"/>
        <v>3395</v>
      </c>
      <c r="M80" s="129"/>
      <c r="N80" s="130">
        <f t="shared" si="6"/>
        <v>3395</v>
      </c>
      <c r="O80" s="131"/>
    </row>
    <row r="81" spans="1:15" ht="96" hidden="1">
      <c r="A81" s="113" t="s">
        <v>166</v>
      </c>
      <c r="B81" s="141" t="s">
        <v>176</v>
      </c>
      <c r="C81" s="124">
        <v>0</v>
      </c>
      <c r="D81" s="124">
        <v>0</v>
      </c>
      <c r="E81" s="125" t="e">
        <f t="shared" si="15"/>
        <v>#DIV/0!</v>
      </c>
      <c r="F81" s="126"/>
      <c r="G81" s="126"/>
      <c r="H81" s="127"/>
      <c r="I81" s="128">
        <f t="shared" si="9"/>
        <v>0</v>
      </c>
      <c r="J81" s="129"/>
      <c r="K81" s="130">
        <f t="shared" si="14"/>
        <v>0</v>
      </c>
      <c r="L81" s="128">
        <f t="shared" si="5"/>
        <v>0</v>
      </c>
      <c r="M81" s="129"/>
      <c r="N81" s="130">
        <f t="shared" si="6"/>
        <v>0</v>
      </c>
      <c r="O81" s="131"/>
    </row>
    <row r="82" spans="1:15" ht="54.75" hidden="1">
      <c r="A82" s="113" t="s">
        <v>166</v>
      </c>
      <c r="B82" s="146" t="s">
        <v>177</v>
      </c>
      <c r="C82" s="124">
        <v>0</v>
      </c>
      <c r="D82" s="124">
        <v>0</v>
      </c>
      <c r="E82" s="125" t="e">
        <f t="shared" si="15"/>
        <v>#DIV/0!</v>
      </c>
      <c r="F82" s="126"/>
      <c r="G82" s="126"/>
      <c r="H82" s="127" t="e">
        <f aca="true" t="shared" si="16" ref="H82:H91">G82/F82*100</f>
        <v>#DIV/0!</v>
      </c>
      <c r="I82" s="128">
        <f t="shared" si="9"/>
        <v>0</v>
      </c>
      <c r="J82" s="129"/>
      <c r="K82" s="130">
        <f t="shared" si="14"/>
        <v>0</v>
      </c>
      <c r="L82" s="128">
        <f t="shared" si="5"/>
        <v>0</v>
      </c>
      <c r="M82" s="129"/>
      <c r="N82" s="130">
        <f t="shared" si="6"/>
        <v>0</v>
      </c>
      <c r="O82" s="131" t="e">
        <f>N82/K82*100</f>
        <v>#DIV/0!</v>
      </c>
    </row>
    <row r="83" spans="1:15" ht="41.25">
      <c r="A83" s="113" t="s">
        <v>166</v>
      </c>
      <c r="B83" s="141" t="s">
        <v>178</v>
      </c>
      <c r="C83" s="124">
        <v>655.4</v>
      </c>
      <c r="D83" s="124">
        <v>549.4</v>
      </c>
      <c r="E83" s="125">
        <f t="shared" si="15"/>
        <v>83.82667073542875</v>
      </c>
      <c r="F83" s="126">
        <v>655.4</v>
      </c>
      <c r="G83" s="126">
        <v>545.4</v>
      </c>
      <c r="H83" s="127">
        <f t="shared" si="16"/>
        <v>83.21635642355814</v>
      </c>
      <c r="I83" s="128">
        <f t="shared" si="9"/>
        <v>1310.8</v>
      </c>
      <c r="J83" s="129">
        <v>655.5</v>
      </c>
      <c r="K83" s="130">
        <f t="shared" si="14"/>
        <v>655.3</v>
      </c>
      <c r="L83" s="128">
        <f t="shared" si="5"/>
        <v>1094.8</v>
      </c>
      <c r="M83" s="129">
        <v>549.4</v>
      </c>
      <c r="N83" s="130">
        <f t="shared" si="6"/>
        <v>545.4</v>
      </c>
      <c r="O83" s="131">
        <f>N83/K83*100</f>
        <v>83.22905539447582</v>
      </c>
    </row>
    <row r="84" spans="1:15" ht="45" customHeight="1">
      <c r="A84" s="113" t="s">
        <v>166</v>
      </c>
      <c r="B84" s="147" t="s">
        <v>179</v>
      </c>
      <c r="C84" s="124">
        <v>409597.7</v>
      </c>
      <c r="D84" s="124">
        <v>224960.8</v>
      </c>
      <c r="E84" s="125">
        <f t="shared" si="15"/>
        <v>54.92237871452891</v>
      </c>
      <c r="F84" s="126"/>
      <c r="G84" s="126"/>
      <c r="H84" s="127" t="e">
        <f t="shared" si="16"/>
        <v>#DIV/0!</v>
      </c>
      <c r="I84" s="128">
        <f>C84+F84</f>
        <v>409597.7</v>
      </c>
      <c r="J84" s="129"/>
      <c r="K84" s="130">
        <f t="shared" si="14"/>
        <v>409597.7</v>
      </c>
      <c r="L84" s="128">
        <f>D84+G84</f>
        <v>224960.8</v>
      </c>
      <c r="M84" s="129"/>
      <c r="N84" s="130">
        <f>L84-M84</f>
        <v>224960.8</v>
      </c>
      <c r="O84" s="131">
        <f>N84/K84*100</f>
        <v>54.92237871452891</v>
      </c>
    </row>
    <row r="85" spans="1:15" ht="69">
      <c r="A85" s="113" t="s">
        <v>166</v>
      </c>
      <c r="B85" s="141" t="s">
        <v>180</v>
      </c>
      <c r="C85" s="124"/>
      <c r="D85" s="124"/>
      <c r="E85" s="125" t="e">
        <f t="shared" si="15"/>
        <v>#DIV/0!</v>
      </c>
      <c r="F85" s="126">
        <v>16299.5</v>
      </c>
      <c r="G85" s="126">
        <v>14627.1</v>
      </c>
      <c r="H85" s="127">
        <f t="shared" si="16"/>
        <v>89.73956256326882</v>
      </c>
      <c r="I85" s="128">
        <f t="shared" si="9"/>
        <v>16299.5</v>
      </c>
      <c r="J85" s="129">
        <v>16299.5</v>
      </c>
      <c r="K85" s="130">
        <f t="shared" si="14"/>
        <v>0</v>
      </c>
      <c r="L85" s="128">
        <f t="shared" si="5"/>
        <v>14627.1</v>
      </c>
      <c r="M85" s="129">
        <v>14627.1</v>
      </c>
      <c r="N85" s="130">
        <f t="shared" si="6"/>
        <v>0</v>
      </c>
      <c r="O85" s="131" t="e">
        <f>N85/K85*100</f>
        <v>#DIV/0!</v>
      </c>
    </row>
    <row r="86" spans="1:15" ht="261.75" hidden="1">
      <c r="A86" s="113" t="s">
        <v>166</v>
      </c>
      <c r="B86" s="141" t="s">
        <v>181</v>
      </c>
      <c r="C86" s="124"/>
      <c r="D86" s="124"/>
      <c r="E86" s="125" t="e">
        <f t="shared" si="15"/>
        <v>#DIV/0!</v>
      </c>
      <c r="F86" s="126"/>
      <c r="G86" s="126"/>
      <c r="H86" s="127" t="e">
        <f t="shared" si="16"/>
        <v>#DIV/0!</v>
      </c>
      <c r="I86" s="128">
        <f t="shared" si="9"/>
        <v>0</v>
      </c>
      <c r="J86" s="129"/>
      <c r="K86" s="130">
        <f t="shared" si="14"/>
        <v>0</v>
      </c>
      <c r="L86" s="128">
        <f t="shared" si="5"/>
        <v>0</v>
      </c>
      <c r="M86" s="129"/>
      <c r="N86" s="130">
        <f t="shared" si="6"/>
        <v>0</v>
      </c>
      <c r="O86" s="131" t="e">
        <f>N86/K86*100</f>
        <v>#DIV/0!</v>
      </c>
    </row>
    <row r="87" spans="1:15" ht="27">
      <c r="A87" s="113" t="s">
        <v>166</v>
      </c>
      <c r="B87" s="141" t="s">
        <v>182</v>
      </c>
      <c r="C87" s="124">
        <v>105266.7</v>
      </c>
      <c r="D87" s="124">
        <v>51630.7</v>
      </c>
      <c r="E87" s="125">
        <f t="shared" si="15"/>
        <v>49.04751455113535</v>
      </c>
      <c r="F87" s="126"/>
      <c r="G87" s="126"/>
      <c r="H87" s="127" t="e">
        <f t="shared" si="16"/>
        <v>#DIV/0!</v>
      </c>
      <c r="I87" s="128">
        <f t="shared" si="9"/>
        <v>105266.7</v>
      </c>
      <c r="J87" s="129"/>
      <c r="K87" s="130">
        <f t="shared" si="14"/>
        <v>105266.7</v>
      </c>
      <c r="L87" s="128">
        <f t="shared" si="5"/>
        <v>51630.7</v>
      </c>
      <c r="M87" s="129"/>
      <c r="N87" s="130">
        <f t="shared" si="6"/>
        <v>51630.7</v>
      </c>
      <c r="O87" s="148">
        <f t="shared" si="1"/>
        <v>49.04751455113535</v>
      </c>
    </row>
    <row r="88" spans="1:15" ht="207" hidden="1">
      <c r="A88" s="113" t="s">
        <v>166</v>
      </c>
      <c r="B88" s="141" t="s">
        <v>183</v>
      </c>
      <c r="C88" s="124">
        <v>0</v>
      </c>
      <c r="D88" s="124">
        <v>0</v>
      </c>
      <c r="E88" s="125" t="e">
        <f t="shared" si="15"/>
        <v>#DIV/0!</v>
      </c>
      <c r="F88" s="126">
        <v>0</v>
      </c>
      <c r="G88" s="126">
        <v>0</v>
      </c>
      <c r="H88" s="127" t="e">
        <f t="shared" si="16"/>
        <v>#DIV/0!</v>
      </c>
      <c r="I88" s="128">
        <f t="shared" si="9"/>
        <v>0</v>
      </c>
      <c r="J88" s="129"/>
      <c r="K88" s="130">
        <f t="shared" si="14"/>
        <v>0</v>
      </c>
      <c r="L88" s="128">
        <f t="shared" si="5"/>
        <v>0</v>
      </c>
      <c r="M88" s="129"/>
      <c r="N88" s="130">
        <f t="shared" si="6"/>
        <v>0</v>
      </c>
      <c r="O88" s="131" t="e">
        <f t="shared" si="1"/>
        <v>#DIV/0!</v>
      </c>
    </row>
    <row r="89" spans="1:15" ht="41.25" hidden="1">
      <c r="A89" s="113" t="s">
        <v>166</v>
      </c>
      <c r="B89" s="141" t="s">
        <v>184</v>
      </c>
      <c r="C89" s="124">
        <v>0</v>
      </c>
      <c r="D89" s="124">
        <v>0</v>
      </c>
      <c r="E89" s="125" t="e">
        <f t="shared" si="15"/>
        <v>#DIV/0!</v>
      </c>
      <c r="F89" s="126">
        <v>0</v>
      </c>
      <c r="G89" s="126">
        <v>0</v>
      </c>
      <c r="H89" s="127" t="e">
        <f t="shared" si="16"/>
        <v>#DIV/0!</v>
      </c>
      <c r="I89" s="128">
        <f t="shared" si="9"/>
        <v>0</v>
      </c>
      <c r="J89" s="129"/>
      <c r="K89" s="130">
        <f t="shared" si="14"/>
        <v>0</v>
      </c>
      <c r="L89" s="128">
        <f t="shared" si="5"/>
        <v>0</v>
      </c>
      <c r="M89" s="129"/>
      <c r="N89" s="130">
        <f t="shared" si="6"/>
        <v>0</v>
      </c>
      <c r="O89" s="131" t="e">
        <f t="shared" si="1"/>
        <v>#DIV/0!</v>
      </c>
    </row>
    <row r="90" spans="1:15" ht="41.25">
      <c r="A90" s="113" t="s">
        <v>166</v>
      </c>
      <c r="B90" s="141" t="s">
        <v>185</v>
      </c>
      <c r="C90" s="124">
        <v>5350.7</v>
      </c>
      <c r="D90" s="124">
        <v>3401.7</v>
      </c>
      <c r="E90" s="125">
        <f t="shared" si="15"/>
        <v>63.57485936419533</v>
      </c>
      <c r="F90" s="126"/>
      <c r="G90" s="126"/>
      <c r="H90" s="127" t="e">
        <f t="shared" si="16"/>
        <v>#DIV/0!</v>
      </c>
      <c r="I90" s="128">
        <f t="shared" si="9"/>
        <v>5350.7</v>
      </c>
      <c r="J90" s="129"/>
      <c r="K90" s="130">
        <f t="shared" si="14"/>
        <v>5350.7</v>
      </c>
      <c r="L90" s="128">
        <f t="shared" si="5"/>
        <v>3401.7</v>
      </c>
      <c r="M90" s="129"/>
      <c r="N90" s="130">
        <f t="shared" si="6"/>
        <v>3401.7</v>
      </c>
      <c r="O90" s="131">
        <f t="shared" si="1"/>
        <v>63.57485936419533</v>
      </c>
    </row>
    <row r="91" spans="1:15" ht="69.75" customHeight="1">
      <c r="A91" s="113" t="s">
        <v>186</v>
      </c>
      <c r="B91" s="141" t="s">
        <v>187</v>
      </c>
      <c r="C91" s="124">
        <v>11287.2</v>
      </c>
      <c r="D91" s="124">
        <v>11287.2</v>
      </c>
      <c r="E91" s="125">
        <f t="shared" si="15"/>
        <v>100</v>
      </c>
      <c r="F91" s="124">
        <v>11287.2</v>
      </c>
      <c r="G91" s="126">
        <v>11287.2</v>
      </c>
      <c r="H91" s="127">
        <f t="shared" si="16"/>
        <v>100</v>
      </c>
      <c r="I91" s="128">
        <f t="shared" si="9"/>
        <v>22574.4</v>
      </c>
      <c r="J91" s="129">
        <v>11287.2</v>
      </c>
      <c r="K91" s="130">
        <f t="shared" si="14"/>
        <v>11287.2</v>
      </c>
      <c r="L91" s="128">
        <f t="shared" si="5"/>
        <v>22574.4</v>
      </c>
      <c r="M91" s="129">
        <v>11287.2</v>
      </c>
      <c r="N91" s="130">
        <f t="shared" si="6"/>
        <v>11287.2</v>
      </c>
      <c r="O91" s="131">
        <f t="shared" si="1"/>
        <v>100</v>
      </c>
    </row>
    <row r="92" spans="1:15" ht="86.25" customHeight="1">
      <c r="A92" s="139" t="s">
        <v>186</v>
      </c>
      <c r="B92" s="123" t="s">
        <v>188</v>
      </c>
      <c r="C92" s="124">
        <v>4500</v>
      </c>
      <c r="D92" s="124">
        <v>3919.4</v>
      </c>
      <c r="E92" s="125">
        <f t="shared" si="10"/>
        <v>87.09777777777778</v>
      </c>
      <c r="F92" s="124">
        <v>801.3</v>
      </c>
      <c r="G92" s="126">
        <v>220.7</v>
      </c>
      <c r="H92" s="127">
        <f>G92/F92*100</f>
        <v>27.542743042555845</v>
      </c>
      <c r="I92" s="128">
        <f aca="true" t="shared" si="17" ref="I92:I108">C92+F92</f>
        <v>5301.3</v>
      </c>
      <c r="J92" s="129">
        <v>4500</v>
      </c>
      <c r="K92" s="130">
        <f t="shared" si="14"/>
        <v>801.3000000000002</v>
      </c>
      <c r="L92" s="128">
        <f aca="true" t="shared" si="18" ref="L92:L154">D92+G92</f>
        <v>4140.1</v>
      </c>
      <c r="M92" s="129">
        <v>3919.4</v>
      </c>
      <c r="N92" s="130">
        <f aca="true" t="shared" si="19" ref="N92:N154">L92-M92</f>
        <v>220.70000000000027</v>
      </c>
      <c r="O92" s="131">
        <f t="shared" si="1"/>
        <v>27.542743042555873</v>
      </c>
    </row>
    <row r="93" spans="1:15" ht="47.25" customHeight="1">
      <c r="A93" s="113" t="s">
        <v>186</v>
      </c>
      <c r="B93" s="123" t="s">
        <v>189</v>
      </c>
      <c r="C93" s="124">
        <v>2809.9</v>
      </c>
      <c r="D93" s="124">
        <v>1968.8</v>
      </c>
      <c r="E93" s="125">
        <f t="shared" si="10"/>
        <v>70.06655041104666</v>
      </c>
      <c r="F93" s="124">
        <v>1740</v>
      </c>
      <c r="G93" s="126">
        <v>1471.9</v>
      </c>
      <c r="H93" s="127">
        <f>G93/F93*100</f>
        <v>84.59195402298852</v>
      </c>
      <c r="I93" s="128">
        <f t="shared" si="17"/>
        <v>4549.9</v>
      </c>
      <c r="J93" s="129">
        <v>2809.9</v>
      </c>
      <c r="K93" s="130">
        <f t="shared" si="14"/>
        <v>1739.9999999999995</v>
      </c>
      <c r="L93" s="128">
        <f t="shared" si="18"/>
        <v>3440.7</v>
      </c>
      <c r="M93" s="129">
        <v>1968.8</v>
      </c>
      <c r="N93" s="130">
        <f t="shared" si="19"/>
        <v>1471.8999999999999</v>
      </c>
      <c r="O93" s="131">
        <f>N93/K93*100</f>
        <v>84.59195402298853</v>
      </c>
    </row>
    <row r="94" spans="1:15" ht="207" hidden="1">
      <c r="A94" s="113" t="s">
        <v>186</v>
      </c>
      <c r="B94" s="123" t="s">
        <v>190</v>
      </c>
      <c r="C94" s="124"/>
      <c r="D94" s="124"/>
      <c r="E94" s="125" t="e">
        <f t="shared" si="10"/>
        <v>#DIV/0!</v>
      </c>
      <c r="F94" s="124"/>
      <c r="G94" s="126"/>
      <c r="H94" s="127"/>
      <c r="I94" s="128">
        <f t="shared" si="17"/>
        <v>0</v>
      </c>
      <c r="J94" s="129"/>
      <c r="K94" s="130">
        <f t="shared" si="14"/>
        <v>0</v>
      </c>
      <c r="L94" s="128">
        <f t="shared" si="18"/>
        <v>0</v>
      </c>
      <c r="M94" s="129"/>
      <c r="N94" s="130">
        <f t="shared" si="19"/>
        <v>0</v>
      </c>
      <c r="O94" s="131"/>
    </row>
    <row r="95" spans="1:15" ht="41.25" hidden="1">
      <c r="A95" s="113" t="s">
        <v>186</v>
      </c>
      <c r="B95" s="149" t="s">
        <v>191</v>
      </c>
      <c r="C95" s="124"/>
      <c r="D95" s="124"/>
      <c r="E95" s="125" t="e">
        <f>D95/C95*100</f>
        <v>#DIV/0!</v>
      </c>
      <c r="F95" s="150">
        <v>0</v>
      </c>
      <c r="G95" s="126">
        <v>0</v>
      </c>
      <c r="H95" s="127" t="e">
        <f>G95/F95*100</f>
        <v>#DIV/0!</v>
      </c>
      <c r="I95" s="128">
        <f>C95+F95</f>
        <v>0</v>
      </c>
      <c r="J95" s="129"/>
      <c r="K95" s="130">
        <f t="shared" si="14"/>
        <v>0</v>
      </c>
      <c r="L95" s="128">
        <f>D95+G95</f>
        <v>0</v>
      </c>
      <c r="M95" s="129"/>
      <c r="N95" s="130">
        <f t="shared" si="19"/>
        <v>0</v>
      </c>
      <c r="O95" s="131" t="e">
        <f>N95/K95*100</f>
        <v>#DIV/0!</v>
      </c>
    </row>
    <row r="96" spans="1:15" ht="248.25" hidden="1">
      <c r="A96" s="113" t="s">
        <v>186</v>
      </c>
      <c r="B96" s="149" t="s">
        <v>192</v>
      </c>
      <c r="C96" s="124"/>
      <c r="D96" s="124">
        <v>0</v>
      </c>
      <c r="E96" s="125" t="e">
        <f>D96/C96*100</f>
        <v>#DIV/0!</v>
      </c>
      <c r="F96" s="124">
        <v>0</v>
      </c>
      <c r="G96" s="126">
        <v>0</v>
      </c>
      <c r="H96" s="127" t="e">
        <f>G96/F96*100</f>
        <v>#DIV/0!</v>
      </c>
      <c r="I96" s="128">
        <f>C96+F96</f>
        <v>0</v>
      </c>
      <c r="J96" s="129"/>
      <c r="K96" s="130">
        <f t="shared" si="14"/>
        <v>0</v>
      </c>
      <c r="L96" s="128">
        <f>D96+G96</f>
        <v>0</v>
      </c>
      <c r="M96" s="129"/>
      <c r="N96" s="130">
        <f>L96-M96</f>
        <v>0</v>
      </c>
      <c r="O96" s="131" t="e">
        <f>N96/K96*100</f>
        <v>#DIV/0!</v>
      </c>
    </row>
    <row r="97" spans="1:15" ht="54.75" hidden="1">
      <c r="A97" s="113" t="s">
        <v>186</v>
      </c>
      <c r="B97" s="123" t="s">
        <v>193</v>
      </c>
      <c r="C97" s="124">
        <v>0</v>
      </c>
      <c r="D97" s="124">
        <v>0</v>
      </c>
      <c r="E97" s="125" t="e">
        <f t="shared" si="10"/>
        <v>#DIV/0!</v>
      </c>
      <c r="F97" s="124">
        <v>0</v>
      </c>
      <c r="G97" s="126">
        <v>0</v>
      </c>
      <c r="H97" s="127" t="e">
        <f>G97/F97*100</f>
        <v>#DIV/0!</v>
      </c>
      <c r="I97" s="128">
        <f t="shared" si="17"/>
        <v>0</v>
      </c>
      <c r="J97" s="129">
        <v>0</v>
      </c>
      <c r="K97" s="130">
        <f t="shared" si="14"/>
        <v>0</v>
      </c>
      <c r="L97" s="128">
        <f t="shared" si="18"/>
        <v>0</v>
      </c>
      <c r="M97" s="129">
        <v>0</v>
      </c>
      <c r="N97" s="130">
        <f>L97-M97</f>
        <v>0</v>
      </c>
      <c r="O97" s="131" t="e">
        <f t="shared" si="1"/>
        <v>#DIV/0!</v>
      </c>
    </row>
    <row r="98" spans="1:15" ht="409.5" hidden="1">
      <c r="A98" s="151" t="s">
        <v>186</v>
      </c>
      <c r="B98" s="152" t="s">
        <v>194</v>
      </c>
      <c r="C98" s="124">
        <v>0</v>
      </c>
      <c r="D98" s="124">
        <v>0</v>
      </c>
      <c r="E98" s="125" t="e">
        <f t="shared" si="10"/>
        <v>#DIV/0!</v>
      </c>
      <c r="F98" s="124">
        <v>0</v>
      </c>
      <c r="G98" s="126">
        <v>0</v>
      </c>
      <c r="H98" s="127" t="e">
        <f>G98/F98*100</f>
        <v>#DIV/0!</v>
      </c>
      <c r="I98" s="128">
        <f t="shared" si="17"/>
        <v>0</v>
      </c>
      <c r="J98" s="129"/>
      <c r="K98" s="130">
        <f t="shared" si="14"/>
        <v>0</v>
      </c>
      <c r="L98" s="128">
        <f t="shared" si="18"/>
        <v>0</v>
      </c>
      <c r="M98" s="129"/>
      <c r="N98" s="130">
        <f t="shared" si="19"/>
        <v>0</v>
      </c>
      <c r="O98" s="131" t="e">
        <f t="shared" si="1"/>
        <v>#DIV/0!</v>
      </c>
    </row>
    <row r="99" spans="1:15" ht="54.75" hidden="1">
      <c r="A99" s="113" t="s">
        <v>186</v>
      </c>
      <c r="B99" s="123" t="s">
        <v>195</v>
      </c>
      <c r="C99" s="124"/>
      <c r="D99" s="124"/>
      <c r="E99" s="125"/>
      <c r="F99" s="124"/>
      <c r="G99" s="126"/>
      <c r="H99" s="127" t="e">
        <f>G99/F99*100</f>
        <v>#DIV/0!</v>
      </c>
      <c r="I99" s="128">
        <f t="shared" si="17"/>
        <v>0</v>
      </c>
      <c r="J99" s="129"/>
      <c r="K99" s="130">
        <f t="shared" si="14"/>
        <v>0</v>
      </c>
      <c r="L99" s="128">
        <f t="shared" si="18"/>
        <v>0</v>
      </c>
      <c r="M99" s="129"/>
      <c r="N99" s="130">
        <f t="shared" si="19"/>
        <v>0</v>
      </c>
      <c r="O99" s="131"/>
    </row>
    <row r="100" spans="1:15" ht="276" hidden="1">
      <c r="A100" s="113" t="s">
        <v>186</v>
      </c>
      <c r="B100" s="123" t="s">
        <v>196</v>
      </c>
      <c r="C100" s="124"/>
      <c r="D100" s="124"/>
      <c r="E100" s="125" t="e">
        <f t="shared" si="10"/>
        <v>#DIV/0!</v>
      </c>
      <c r="F100" s="124"/>
      <c r="G100" s="126"/>
      <c r="H100" s="127" t="e">
        <f>G100/F100*100</f>
        <v>#DIV/0!</v>
      </c>
      <c r="I100" s="128">
        <f t="shared" si="17"/>
        <v>0</v>
      </c>
      <c r="J100" s="129"/>
      <c r="K100" s="130">
        <f t="shared" si="14"/>
        <v>0</v>
      </c>
      <c r="L100" s="128">
        <f t="shared" si="18"/>
        <v>0</v>
      </c>
      <c r="M100" s="129"/>
      <c r="N100" s="130">
        <f t="shared" si="19"/>
        <v>0</v>
      </c>
      <c r="O100" s="131" t="e">
        <f t="shared" si="1"/>
        <v>#DIV/0!</v>
      </c>
    </row>
    <row r="101" spans="1:15" ht="27" hidden="1">
      <c r="A101" s="113" t="s">
        <v>186</v>
      </c>
      <c r="B101" s="123" t="s">
        <v>197</v>
      </c>
      <c r="C101" s="124"/>
      <c r="D101" s="124"/>
      <c r="E101" s="125"/>
      <c r="F101" s="124">
        <v>0</v>
      </c>
      <c r="G101" s="126">
        <v>0</v>
      </c>
      <c r="H101" s="127" t="e">
        <f>G101/F101*100</f>
        <v>#DIV/0!</v>
      </c>
      <c r="I101" s="128">
        <f>C101+F101</f>
        <v>0</v>
      </c>
      <c r="J101" s="129"/>
      <c r="K101" s="130">
        <f t="shared" si="14"/>
        <v>0</v>
      </c>
      <c r="L101" s="128">
        <f>D101+G101</f>
        <v>0</v>
      </c>
      <c r="M101" s="129"/>
      <c r="N101" s="130">
        <f t="shared" si="19"/>
        <v>0</v>
      </c>
      <c r="O101" s="131" t="e">
        <f>N101/K101*100</f>
        <v>#DIV/0!</v>
      </c>
    </row>
    <row r="102" spans="1:15" ht="409.5" hidden="1">
      <c r="A102" s="113" t="s">
        <v>186</v>
      </c>
      <c r="B102" s="144" t="s">
        <v>198</v>
      </c>
      <c r="C102" s="124"/>
      <c r="D102" s="124"/>
      <c r="E102" s="125"/>
      <c r="F102" s="124"/>
      <c r="G102" s="126"/>
      <c r="H102" s="127" t="e">
        <f>G102/F102*100</f>
        <v>#DIV/0!</v>
      </c>
      <c r="I102" s="128">
        <f t="shared" si="17"/>
        <v>0</v>
      </c>
      <c r="J102" s="129"/>
      <c r="K102" s="130">
        <f t="shared" si="14"/>
        <v>0</v>
      </c>
      <c r="L102" s="128">
        <f t="shared" si="18"/>
        <v>0</v>
      </c>
      <c r="M102" s="129"/>
      <c r="N102" s="130">
        <f t="shared" si="19"/>
        <v>0</v>
      </c>
      <c r="O102" s="131" t="e">
        <f t="shared" si="1"/>
        <v>#DIV/0!</v>
      </c>
    </row>
    <row r="103" spans="1:15" ht="27" hidden="1">
      <c r="A103" s="113" t="s">
        <v>186</v>
      </c>
      <c r="B103" s="123" t="s">
        <v>199</v>
      </c>
      <c r="C103" s="124"/>
      <c r="D103" s="124"/>
      <c r="E103" s="125" t="e">
        <f t="shared" si="10"/>
        <v>#DIV/0!</v>
      </c>
      <c r="F103" s="124"/>
      <c r="G103" s="126"/>
      <c r="H103" s="127" t="e">
        <f>G103/F103*100</f>
        <v>#DIV/0!</v>
      </c>
      <c r="I103" s="128">
        <f t="shared" si="17"/>
        <v>0</v>
      </c>
      <c r="J103" s="129"/>
      <c r="K103" s="130">
        <f t="shared" si="14"/>
        <v>0</v>
      </c>
      <c r="L103" s="128">
        <f t="shared" si="18"/>
        <v>0</v>
      </c>
      <c r="M103" s="129"/>
      <c r="N103" s="130">
        <f t="shared" si="19"/>
        <v>0</v>
      </c>
      <c r="O103" s="131" t="e">
        <f t="shared" si="1"/>
        <v>#DIV/0!</v>
      </c>
    </row>
    <row r="104" spans="1:15" ht="192.75" hidden="1">
      <c r="A104" s="113" t="s">
        <v>186</v>
      </c>
      <c r="B104" s="123" t="s">
        <v>200</v>
      </c>
      <c r="C104" s="124"/>
      <c r="D104" s="124"/>
      <c r="E104" s="125"/>
      <c r="F104" s="124"/>
      <c r="G104" s="126"/>
      <c r="H104" s="127"/>
      <c r="I104" s="128">
        <f t="shared" si="17"/>
        <v>0</v>
      </c>
      <c r="J104" s="129"/>
      <c r="K104" s="130">
        <f t="shared" si="14"/>
        <v>0</v>
      </c>
      <c r="L104" s="128">
        <f t="shared" si="18"/>
        <v>0</v>
      </c>
      <c r="M104" s="129"/>
      <c r="N104" s="130">
        <f t="shared" si="19"/>
        <v>0</v>
      </c>
      <c r="O104" s="131" t="e">
        <f t="shared" si="1"/>
        <v>#DIV/0!</v>
      </c>
    </row>
    <row r="105" spans="1:15" ht="41.25" hidden="1">
      <c r="A105" s="113" t="s">
        <v>186</v>
      </c>
      <c r="B105" s="123" t="s">
        <v>201</v>
      </c>
      <c r="C105" s="124"/>
      <c r="D105" s="124"/>
      <c r="E105" s="125"/>
      <c r="F105" s="124"/>
      <c r="G105" s="126"/>
      <c r="H105" s="127"/>
      <c r="I105" s="128">
        <f t="shared" si="17"/>
        <v>0</v>
      </c>
      <c r="J105" s="129"/>
      <c r="K105" s="130">
        <f t="shared" si="14"/>
        <v>0</v>
      </c>
      <c r="L105" s="128">
        <f t="shared" si="18"/>
        <v>0</v>
      </c>
      <c r="M105" s="129"/>
      <c r="N105" s="130">
        <f t="shared" si="19"/>
        <v>0</v>
      </c>
      <c r="O105" s="131" t="e">
        <f t="shared" si="1"/>
        <v>#DIV/0!</v>
      </c>
    </row>
    <row r="106" spans="1:15" ht="27">
      <c r="A106" s="113" t="s">
        <v>186</v>
      </c>
      <c r="B106" s="153" t="s">
        <v>202</v>
      </c>
      <c r="C106" s="124"/>
      <c r="D106" s="124"/>
      <c r="E106" s="125"/>
      <c r="F106" s="124">
        <v>800</v>
      </c>
      <c r="G106" s="126">
        <v>800</v>
      </c>
      <c r="H106" s="127"/>
      <c r="I106" s="128">
        <f t="shared" si="17"/>
        <v>800</v>
      </c>
      <c r="J106" s="129"/>
      <c r="K106" s="130">
        <f t="shared" si="14"/>
        <v>800</v>
      </c>
      <c r="L106" s="128">
        <f t="shared" si="18"/>
        <v>800</v>
      </c>
      <c r="M106" s="129"/>
      <c r="N106" s="130">
        <f t="shared" si="19"/>
        <v>800</v>
      </c>
      <c r="O106" s="131">
        <f t="shared" si="1"/>
        <v>100</v>
      </c>
    </row>
    <row r="107" spans="1:15" ht="27" customHeight="1">
      <c r="A107" s="122" t="s">
        <v>186</v>
      </c>
      <c r="B107" s="123" t="s">
        <v>203</v>
      </c>
      <c r="C107" s="124"/>
      <c r="D107" s="124"/>
      <c r="E107" s="125"/>
      <c r="F107" s="124">
        <v>71680</v>
      </c>
      <c r="G107" s="126">
        <v>48238.3</v>
      </c>
      <c r="H107" s="127">
        <f>G107/F107*100</f>
        <v>67.29673549107143</v>
      </c>
      <c r="I107" s="128">
        <f t="shared" si="17"/>
        <v>71680</v>
      </c>
      <c r="J107" s="129"/>
      <c r="K107" s="130">
        <f t="shared" si="14"/>
        <v>71680</v>
      </c>
      <c r="L107" s="128">
        <f t="shared" si="18"/>
        <v>48238.3</v>
      </c>
      <c r="M107" s="129"/>
      <c r="N107" s="130">
        <f t="shared" si="19"/>
        <v>48238.3</v>
      </c>
      <c r="O107" s="131">
        <f t="shared" si="1"/>
        <v>67.29673549107143</v>
      </c>
    </row>
    <row r="108" spans="1:15" ht="17.25" customHeight="1">
      <c r="A108" s="113" t="s">
        <v>204</v>
      </c>
      <c r="B108" s="123" t="s">
        <v>205</v>
      </c>
      <c r="C108" s="124">
        <v>58.3</v>
      </c>
      <c r="D108" s="124">
        <v>55.7</v>
      </c>
      <c r="E108" s="125">
        <f>D108/C108*100</f>
        <v>95.54030874785593</v>
      </c>
      <c r="F108" s="124">
        <v>0</v>
      </c>
      <c r="G108" s="126"/>
      <c r="H108" s="127">
        <v>0</v>
      </c>
      <c r="I108" s="128">
        <f t="shared" si="17"/>
        <v>58.3</v>
      </c>
      <c r="J108" s="129"/>
      <c r="K108" s="130">
        <f t="shared" si="14"/>
        <v>58.3</v>
      </c>
      <c r="L108" s="128">
        <f t="shared" si="18"/>
        <v>55.7</v>
      </c>
      <c r="M108" s="129"/>
      <c r="N108" s="130">
        <f t="shared" si="19"/>
        <v>55.7</v>
      </c>
      <c r="O108" s="154">
        <f t="shared" si="1"/>
        <v>95.54030874785593</v>
      </c>
    </row>
    <row r="109" spans="1:15" ht="17.25" customHeight="1">
      <c r="A109" s="155" t="s">
        <v>206</v>
      </c>
      <c r="B109" s="156" t="s">
        <v>207</v>
      </c>
      <c r="C109" s="142">
        <f>C110</f>
        <v>53697.6</v>
      </c>
      <c r="D109" s="142">
        <f aca="true" t="shared" si="20" ref="D109:N109">D110</f>
        <v>10159.1</v>
      </c>
      <c r="E109" s="133">
        <f t="shared" si="10"/>
        <v>18.919095080599508</v>
      </c>
      <c r="F109" s="142">
        <f t="shared" si="20"/>
        <v>18596.6</v>
      </c>
      <c r="G109" s="142">
        <f t="shared" si="20"/>
        <v>10956.7</v>
      </c>
      <c r="H109" s="120">
        <f t="shared" si="20"/>
        <v>58.91775916027662</v>
      </c>
      <c r="I109" s="142">
        <f t="shared" si="20"/>
        <v>72294.2</v>
      </c>
      <c r="J109" s="142">
        <f t="shared" si="20"/>
        <v>15449.6</v>
      </c>
      <c r="K109" s="142">
        <f>K110</f>
        <v>56844.6</v>
      </c>
      <c r="L109" s="142">
        <f t="shared" si="20"/>
        <v>21115.800000000003</v>
      </c>
      <c r="M109" s="142">
        <f t="shared" si="20"/>
        <v>9103.2</v>
      </c>
      <c r="N109" s="142">
        <f t="shared" si="20"/>
        <v>12012.600000000002</v>
      </c>
      <c r="O109" s="157">
        <f t="shared" si="1"/>
        <v>21.1323503024034</v>
      </c>
    </row>
    <row r="110" spans="1:15" ht="22.5" customHeight="1">
      <c r="A110" s="113" t="s">
        <v>208</v>
      </c>
      <c r="B110" s="158" t="s">
        <v>209</v>
      </c>
      <c r="C110" s="126">
        <v>53697.6</v>
      </c>
      <c r="D110" s="126">
        <v>10159.1</v>
      </c>
      <c r="E110" s="125">
        <f t="shared" si="10"/>
        <v>18.919095080599508</v>
      </c>
      <c r="F110" s="126">
        <v>18596.6</v>
      </c>
      <c r="G110" s="126">
        <v>10956.7</v>
      </c>
      <c r="H110" s="127">
        <f>G110/F110*100</f>
        <v>58.91775916027662</v>
      </c>
      <c r="I110" s="128">
        <f aca="true" t="shared" si="21" ref="I110:I154">C110+F110</f>
        <v>72294.2</v>
      </c>
      <c r="J110" s="129">
        <v>15449.6</v>
      </c>
      <c r="K110" s="130">
        <f>I110-J110</f>
        <v>56844.6</v>
      </c>
      <c r="L110" s="128">
        <f t="shared" si="18"/>
        <v>21115.800000000003</v>
      </c>
      <c r="M110" s="129">
        <v>9103.2</v>
      </c>
      <c r="N110" s="130">
        <f t="shared" si="19"/>
        <v>12012.600000000002</v>
      </c>
      <c r="O110" s="131">
        <f t="shared" si="1"/>
        <v>21.1323503024034</v>
      </c>
    </row>
    <row r="111" spans="1:15" ht="24" customHeight="1">
      <c r="A111" s="117" t="s">
        <v>210</v>
      </c>
      <c r="B111" s="118" t="s">
        <v>211</v>
      </c>
      <c r="C111" s="119">
        <f>SUM(C112:C121)</f>
        <v>3212108.1</v>
      </c>
      <c r="D111" s="119">
        <f>SUM(D112:D121)</f>
        <v>2149391.3</v>
      </c>
      <c r="E111" s="119">
        <f>D111/C111*100</f>
        <v>66.91528532305622</v>
      </c>
      <c r="F111" s="142">
        <f>F112+F114+F115+F120+F121+F119</f>
        <v>9.5</v>
      </c>
      <c r="G111" s="142">
        <f>SUM(G112:G121)</f>
        <v>9.5</v>
      </c>
      <c r="H111" s="120">
        <v>0</v>
      </c>
      <c r="I111" s="119">
        <f aca="true" t="shared" si="22" ref="I111:N111">SUM(I112:I121)</f>
        <v>3212117.6</v>
      </c>
      <c r="J111" s="119">
        <f t="shared" si="22"/>
        <v>0</v>
      </c>
      <c r="K111" s="119">
        <f>SUM(K112:K121)</f>
        <v>3212117.6</v>
      </c>
      <c r="L111" s="119">
        <f t="shared" si="22"/>
        <v>2149400.8</v>
      </c>
      <c r="M111" s="119">
        <f t="shared" si="22"/>
        <v>0</v>
      </c>
      <c r="N111" s="119">
        <f t="shared" si="22"/>
        <v>2149400.8</v>
      </c>
      <c r="O111" s="121">
        <f t="shared" si="1"/>
        <v>66.9153831727705</v>
      </c>
    </row>
    <row r="112" spans="1:15" ht="23.25" customHeight="1">
      <c r="A112" s="122" t="s">
        <v>212</v>
      </c>
      <c r="B112" s="123" t="s">
        <v>213</v>
      </c>
      <c r="C112" s="124">
        <v>457860.1</v>
      </c>
      <c r="D112" s="124">
        <v>367204.2</v>
      </c>
      <c r="E112" s="125">
        <f t="shared" si="10"/>
        <v>80.20008731924884</v>
      </c>
      <c r="F112" s="126">
        <v>0</v>
      </c>
      <c r="G112" s="126">
        <v>0</v>
      </c>
      <c r="H112" s="127">
        <v>0</v>
      </c>
      <c r="I112" s="128">
        <f t="shared" si="21"/>
        <v>457860.1</v>
      </c>
      <c r="J112" s="129"/>
      <c r="K112" s="130">
        <f aca="true" t="shared" si="23" ref="K112:K150">I112-J112</f>
        <v>457860.1</v>
      </c>
      <c r="L112" s="128">
        <f t="shared" si="18"/>
        <v>367204.2</v>
      </c>
      <c r="M112" s="129"/>
      <c r="N112" s="130">
        <f t="shared" si="19"/>
        <v>367204.2</v>
      </c>
      <c r="O112" s="131">
        <f t="shared" si="1"/>
        <v>80.20008731924884</v>
      </c>
    </row>
    <row r="113" spans="1:15" ht="179.25" hidden="1">
      <c r="A113" s="135" t="s">
        <v>212</v>
      </c>
      <c r="B113" s="123" t="s">
        <v>214</v>
      </c>
      <c r="C113" s="124"/>
      <c r="D113" s="124"/>
      <c r="E113" s="125" t="e">
        <f t="shared" si="10"/>
        <v>#DIV/0!</v>
      </c>
      <c r="F113" s="126">
        <v>0</v>
      </c>
      <c r="G113" s="126">
        <v>0</v>
      </c>
      <c r="H113" s="127">
        <v>0</v>
      </c>
      <c r="I113" s="128">
        <f t="shared" si="21"/>
        <v>0</v>
      </c>
      <c r="J113" s="129"/>
      <c r="K113" s="130">
        <f t="shared" si="23"/>
        <v>0</v>
      </c>
      <c r="L113" s="128">
        <f t="shared" si="18"/>
        <v>0</v>
      </c>
      <c r="M113" s="129"/>
      <c r="N113" s="130">
        <f t="shared" si="19"/>
        <v>0</v>
      </c>
      <c r="O113" s="131" t="e">
        <f t="shared" si="1"/>
        <v>#DIV/0!</v>
      </c>
    </row>
    <row r="114" spans="1:15" ht="13.5">
      <c r="A114" s="122" t="s">
        <v>215</v>
      </c>
      <c r="B114" s="144" t="s">
        <v>216</v>
      </c>
      <c r="C114" s="124">
        <f>2470584.2-C115-C116-C117</f>
        <v>2352654.5</v>
      </c>
      <c r="D114" s="124">
        <f>1527366.8-D115-D116-D117</f>
        <v>1427887.8</v>
      </c>
      <c r="E114" s="124">
        <f t="shared" si="10"/>
        <v>60.69262613783707</v>
      </c>
      <c r="F114" s="126">
        <v>0</v>
      </c>
      <c r="G114" s="126">
        <v>0</v>
      </c>
      <c r="H114" s="126">
        <v>0</v>
      </c>
      <c r="I114" s="128">
        <f t="shared" si="21"/>
        <v>2352654.5</v>
      </c>
      <c r="J114" s="129"/>
      <c r="K114" s="130">
        <f t="shared" si="23"/>
        <v>2352654.5</v>
      </c>
      <c r="L114" s="128">
        <f t="shared" si="18"/>
        <v>1427887.8</v>
      </c>
      <c r="M114" s="129"/>
      <c r="N114" s="130">
        <f t="shared" si="19"/>
        <v>1427887.8</v>
      </c>
      <c r="O114" s="159">
        <f t="shared" si="1"/>
        <v>60.69262613783707</v>
      </c>
    </row>
    <row r="115" spans="1:15" ht="81" customHeight="1">
      <c r="A115" s="122" t="s">
        <v>215</v>
      </c>
      <c r="B115" s="123" t="s">
        <v>217</v>
      </c>
      <c r="C115" s="124">
        <v>98687.1</v>
      </c>
      <c r="D115" s="124">
        <v>83027.6</v>
      </c>
      <c r="E115" s="125">
        <f t="shared" si="10"/>
        <v>84.13217127669168</v>
      </c>
      <c r="F115" s="126">
        <v>0</v>
      </c>
      <c r="G115" s="126">
        <v>0</v>
      </c>
      <c r="H115" s="127">
        <v>0</v>
      </c>
      <c r="I115" s="128">
        <f t="shared" si="21"/>
        <v>98687.1</v>
      </c>
      <c r="J115" s="129"/>
      <c r="K115" s="130">
        <f t="shared" si="23"/>
        <v>98687.1</v>
      </c>
      <c r="L115" s="128">
        <f t="shared" si="18"/>
        <v>83027.6</v>
      </c>
      <c r="M115" s="129"/>
      <c r="N115" s="130">
        <f t="shared" si="19"/>
        <v>83027.6</v>
      </c>
      <c r="O115" s="131">
        <f t="shared" si="1"/>
        <v>84.13217127669168</v>
      </c>
    </row>
    <row r="116" spans="1:15" ht="57" customHeight="1">
      <c r="A116" s="122" t="s">
        <v>215</v>
      </c>
      <c r="B116" s="123" t="s">
        <v>218</v>
      </c>
      <c r="C116" s="124">
        <v>19242.6</v>
      </c>
      <c r="D116" s="124">
        <v>16451.4</v>
      </c>
      <c r="E116" s="125">
        <f t="shared" si="10"/>
        <v>85.49468367060585</v>
      </c>
      <c r="F116" s="126"/>
      <c r="G116" s="126"/>
      <c r="H116" s="127" t="e">
        <f>G116/F116*100</f>
        <v>#DIV/0!</v>
      </c>
      <c r="I116" s="128">
        <f t="shared" si="21"/>
        <v>19242.6</v>
      </c>
      <c r="J116" s="129"/>
      <c r="K116" s="130">
        <f t="shared" si="23"/>
        <v>19242.6</v>
      </c>
      <c r="L116" s="128">
        <f t="shared" si="18"/>
        <v>16451.4</v>
      </c>
      <c r="M116" s="129"/>
      <c r="N116" s="130">
        <f t="shared" si="19"/>
        <v>16451.4</v>
      </c>
      <c r="O116" s="131">
        <f t="shared" si="1"/>
        <v>85.49468367060585</v>
      </c>
    </row>
    <row r="117" spans="1:15" ht="289.5" hidden="1">
      <c r="A117" s="122" t="s">
        <v>215</v>
      </c>
      <c r="B117" s="123" t="s">
        <v>219</v>
      </c>
      <c r="C117" s="124">
        <v>0</v>
      </c>
      <c r="D117" s="124">
        <v>0</v>
      </c>
      <c r="E117" s="125" t="e">
        <f t="shared" si="10"/>
        <v>#DIV/0!</v>
      </c>
      <c r="F117" s="126"/>
      <c r="G117" s="126"/>
      <c r="H117" s="127"/>
      <c r="I117" s="128">
        <f t="shared" si="21"/>
        <v>0</v>
      </c>
      <c r="J117" s="129"/>
      <c r="K117" s="130">
        <f t="shared" si="23"/>
        <v>0</v>
      </c>
      <c r="L117" s="128">
        <f t="shared" si="18"/>
        <v>0</v>
      </c>
      <c r="M117" s="129"/>
      <c r="N117" s="130">
        <f t="shared" si="19"/>
        <v>0</v>
      </c>
      <c r="O117" s="131" t="e">
        <f t="shared" si="1"/>
        <v>#DIV/0!</v>
      </c>
    </row>
    <row r="118" spans="1:15" ht="13.5">
      <c r="A118" s="122" t="s">
        <v>220</v>
      </c>
      <c r="B118" s="123" t="s">
        <v>221</v>
      </c>
      <c r="C118" s="124">
        <v>165813</v>
      </c>
      <c r="D118" s="124">
        <v>145881.9</v>
      </c>
      <c r="E118" s="125">
        <f t="shared" si="10"/>
        <v>87.97977239420311</v>
      </c>
      <c r="F118" s="126">
        <v>0</v>
      </c>
      <c r="G118" s="126">
        <v>0</v>
      </c>
      <c r="H118" s="127">
        <v>0</v>
      </c>
      <c r="I118" s="128">
        <f t="shared" si="21"/>
        <v>165813</v>
      </c>
      <c r="J118" s="129"/>
      <c r="K118" s="130">
        <f t="shared" si="23"/>
        <v>165813</v>
      </c>
      <c r="L118" s="128">
        <f t="shared" si="18"/>
        <v>145881.9</v>
      </c>
      <c r="M118" s="129"/>
      <c r="N118" s="130">
        <f t="shared" si="19"/>
        <v>145881.9</v>
      </c>
      <c r="O118" s="131"/>
    </row>
    <row r="119" spans="1:15" ht="35.25" customHeight="1">
      <c r="A119" s="122" t="s">
        <v>222</v>
      </c>
      <c r="B119" s="123" t="s">
        <v>223</v>
      </c>
      <c r="C119" s="124"/>
      <c r="D119" s="124"/>
      <c r="E119" s="125" t="e">
        <f t="shared" si="10"/>
        <v>#DIV/0!</v>
      </c>
      <c r="F119" s="126">
        <v>9.5</v>
      </c>
      <c r="G119" s="126">
        <v>9.5</v>
      </c>
      <c r="H119" s="127">
        <f>G119/F119*100</f>
        <v>100</v>
      </c>
      <c r="I119" s="128">
        <f t="shared" si="21"/>
        <v>9.5</v>
      </c>
      <c r="J119" s="129"/>
      <c r="K119" s="130">
        <f t="shared" si="23"/>
        <v>9.5</v>
      </c>
      <c r="L119" s="128">
        <f t="shared" si="18"/>
        <v>9.5</v>
      </c>
      <c r="M119" s="129"/>
      <c r="N119" s="130">
        <f t="shared" si="19"/>
        <v>9.5</v>
      </c>
      <c r="O119" s="131">
        <f t="shared" si="1"/>
        <v>100</v>
      </c>
    </row>
    <row r="120" spans="1:15" ht="24" customHeight="1">
      <c r="A120" s="122" t="s">
        <v>224</v>
      </c>
      <c r="B120" s="123" t="s">
        <v>225</v>
      </c>
      <c r="C120" s="124">
        <v>2464.3</v>
      </c>
      <c r="D120" s="124">
        <v>2450.9</v>
      </c>
      <c r="E120" s="125">
        <f t="shared" si="10"/>
        <v>99.45623503631863</v>
      </c>
      <c r="F120" s="126"/>
      <c r="G120" s="126"/>
      <c r="H120" s="127"/>
      <c r="I120" s="128">
        <f t="shared" si="21"/>
        <v>2464.3</v>
      </c>
      <c r="J120" s="129"/>
      <c r="K120" s="130">
        <f t="shared" si="23"/>
        <v>2464.3</v>
      </c>
      <c r="L120" s="128">
        <f t="shared" si="18"/>
        <v>2450.9</v>
      </c>
      <c r="M120" s="129"/>
      <c r="N120" s="130">
        <f t="shared" si="19"/>
        <v>2450.9</v>
      </c>
      <c r="O120" s="131">
        <f t="shared" si="1"/>
        <v>99.45623503631863</v>
      </c>
    </row>
    <row r="121" spans="1:15" ht="24.75" customHeight="1">
      <c r="A121" s="122" t="s">
        <v>226</v>
      </c>
      <c r="B121" s="123" t="s">
        <v>227</v>
      </c>
      <c r="C121" s="124">
        <v>115386.5</v>
      </c>
      <c r="D121" s="124">
        <v>106487.5</v>
      </c>
      <c r="E121" s="125">
        <f t="shared" si="10"/>
        <v>92.28765930156474</v>
      </c>
      <c r="F121" s="126">
        <v>0</v>
      </c>
      <c r="G121" s="126"/>
      <c r="H121" s="127">
        <v>0</v>
      </c>
      <c r="I121" s="128">
        <f t="shared" si="21"/>
        <v>115386.5</v>
      </c>
      <c r="J121" s="129"/>
      <c r="K121" s="130">
        <f t="shared" si="23"/>
        <v>115386.5</v>
      </c>
      <c r="L121" s="128">
        <f t="shared" si="18"/>
        <v>106487.5</v>
      </c>
      <c r="M121" s="129"/>
      <c r="N121" s="130">
        <f t="shared" si="19"/>
        <v>106487.5</v>
      </c>
      <c r="O121" s="131">
        <f t="shared" si="1"/>
        <v>92.28765930156474</v>
      </c>
    </row>
    <row r="122" spans="1:15" ht="22.5" customHeight="1">
      <c r="A122" s="117" t="s">
        <v>228</v>
      </c>
      <c r="B122" s="118" t="s">
        <v>229</v>
      </c>
      <c r="C122" s="119">
        <f>SUM(C123:C126)</f>
        <v>91829.3</v>
      </c>
      <c r="D122" s="119">
        <f>SUM(D123:D126)</f>
        <v>84968.8</v>
      </c>
      <c r="E122" s="119">
        <f>D122/C122*100</f>
        <v>92.52907296472912</v>
      </c>
      <c r="F122" s="142">
        <f>SUM(F123:F126)</f>
        <v>144629</v>
      </c>
      <c r="G122" s="142">
        <f>SUM(G123:G126)</f>
        <v>127145.4</v>
      </c>
      <c r="H122" s="120">
        <f>G122/F122*100</f>
        <v>87.9114147231883</v>
      </c>
      <c r="I122" s="142">
        <f aca="true" t="shared" si="24" ref="I122:N122">SUM(I123:I126)</f>
        <v>236458.3</v>
      </c>
      <c r="J122" s="142">
        <f t="shared" si="24"/>
        <v>16784.600000000002</v>
      </c>
      <c r="K122" s="142">
        <f>SUM(K123:K126)</f>
        <v>219673.69999999998</v>
      </c>
      <c r="L122" s="142">
        <f t="shared" si="24"/>
        <v>212114.19999999998</v>
      </c>
      <c r="M122" s="142">
        <f t="shared" si="24"/>
        <v>16387.100000000002</v>
      </c>
      <c r="N122" s="142">
        <f t="shared" si="24"/>
        <v>195727.09999999998</v>
      </c>
      <c r="O122" s="121">
        <f t="shared" si="1"/>
        <v>89.09901367346205</v>
      </c>
    </row>
    <row r="123" spans="1:15" ht="27">
      <c r="A123" s="122" t="s">
        <v>230</v>
      </c>
      <c r="B123" s="123" t="s">
        <v>231</v>
      </c>
      <c r="C123" s="124">
        <f>79958.2-C124</f>
        <v>79247.4</v>
      </c>
      <c r="D123" s="124">
        <f>74204.1-D124</f>
        <v>73493.3</v>
      </c>
      <c r="E123" s="125">
        <f t="shared" si="10"/>
        <v>92.7390677801417</v>
      </c>
      <c r="F123" s="160">
        <f>138708.6-F124</f>
        <v>138445.9</v>
      </c>
      <c r="G123" s="126">
        <f>122092.9-G124</f>
        <v>121832.29999999999</v>
      </c>
      <c r="H123" s="127">
        <f>G123/F123*100</f>
        <v>87.99993354805017</v>
      </c>
      <c r="I123" s="128">
        <f t="shared" si="21"/>
        <v>217693.3</v>
      </c>
      <c r="J123" s="129">
        <f>13173.7-J124</f>
        <v>12933</v>
      </c>
      <c r="K123" s="130">
        <f>I123-J123</f>
        <v>204760.3</v>
      </c>
      <c r="L123" s="128">
        <f t="shared" si="18"/>
        <v>195325.59999999998</v>
      </c>
      <c r="M123" s="129">
        <f>13163.7-M124</f>
        <v>12923</v>
      </c>
      <c r="N123" s="130">
        <f t="shared" si="19"/>
        <v>182402.59999999998</v>
      </c>
      <c r="O123" s="131">
        <f t="shared" si="1"/>
        <v>89.08103768162088</v>
      </c>
    </row>
    <row r="124" spans="1:15" ht="32.25" customHeight="1">
      <c r="A124" s="151" t="s">
        <v>230</v>
      </c>
      <c r="B124" s="152" t="s">
        <v>232</v>
      </c>
      <c r="C124" s="124">
        <v>710.8</v>
      </c>
      <c r="D124" s="124">
        <v>710.8</v>
      </c>
      <c r="E124" s="125">
        <f t="shared" si="10"/>
        <v>100</v>
      </c>
      <c r="F124" s="126">
        <v>262.7</v>
      </c>
      <c r="G124" s="126">
        <v>260.6</v>
      </c>
      <c r="H124" s="127">
        <f>G124/F124*100</f>
        <v>99.200609059764</v>
      </c>
      <c r="I124" s="128">
        <f t="shared" si="21"/>
        <v>973.5</v>
      </c>
      <c r="J124" s="129">
        <v>240.7</v>
      </c>
      <c r="K124" s="130">
        <f>I124-J124</f>
        <v>732.8</v>
      </c>
      <c r="L124" s="128">
        <f t="shared" si="18"/>
        <v>971.4</v>
      </c>
      <c r="M124" s="129">
        <v>240.7</v>
      </c>
      <c r="N124" s="130">
        <f t="shared" si="19"/>
        <v>730.7</v>
      </c>
      <c r="O124" s="131">
        <f>N124/K124*100</f>
        <v>99.71342794759826</v>
      </c>
    </row>
    <row r="125" spans="1:15" ht="13.5" customHeight="1">
      <c r="A125" s="122" t="s">
        <v>233</v>
      </c>
      <c r="B125" s="123" t="s">
        <v>234</v>
      </c>
      <c r="C125" s="124">
        <v>100</v>
      </c>
      <c r="D125" s="124">
        <v>100</v>
      </c>
      <c r="E125" s="125">
        <f t="shared" si="10"/>
        <v>100</v>
      </c>
      <c r="F125" s="126"/>
      <c r="G125" s="126"/>
      <c r="H125" s="127" t="e">
        <f>G125/F125*100</f>
        <v>#DIV/0!</v>
      </c>
      <c r="I125" s="128">
        <f t="shared" si="21"/>
        <v>100</v>
      </c>
      <c r="J125" s="129"/>
      <c r="K125" s="130">
        <f>I125-J125</f>
        <v>100</v>
      </c>
      <c r="L125" s="128">
        <f t="shared" si="18"/>
        <v>100</v>
      </c>
      <c r="M125" s="129"/>
      <c r="N125" s="130">
        <f t="shared" si="19"/>
        <v>100</v>
      </c>
      <c r="O125" s="131">
        <f aca="true" t="shared" si="25" ref="O125:O155">N125/K125*100</f>
        <v>100</v>
      </c>
    </row>
    <row r="126" spans="1:15" ht="21" customHeight="1">
      <c r="A126" s="122" t="s">
        <v>235</v>
      </c>
      <c r="B126" s="123" t="s">
        <v>236</v>
      </c>
      <c r="C126" s="124">
        <v>11771.1</v>
      </c>
      <c r="D126" s="124">
        <v>10664.7</v>
      </c>
      <c r="E126" s="125">
        <f t="shared" si="10"/>
        <v>90.60070851492215</v>
      </c>
      <c r="F126" s="126">
        <v>5920.4</v>
      </c>
      <c r="G126" s="126">
        <v>5052.5</v>
      </c>
      <c r="H126" s="127">
        <f>G126/F126*100</f>
        <v>85.34051753259916</v>
      </c>
      <c r="I126" s="128">
        <f t="shared" si="21"/>
        <v>17691.5</v>
      </c>
      <c r="J126" s="129">
        <v>3610.9</v>
      </c>
      <c r="K126" s="130">
        <f>I126-J126</f>
        <v>14080.6</v>
      </c>
      <c r="L126" s="128">
        <f t="shared" si="18"/>
        <v>15717.2</v>
      </c>
      <c r="M126" s="129">
        <v>3223.4</v>
      </c>
      <c r="N126" s="130">
        <f t="shared" si="19"/>
        <v>12493.800000000001</v>
      </c>
      <c r="O126" s="131">
        <f t="shared" si="25"/>
        <v>88.73059386673864</v>
      </c>
    </row>
    <row r="127" spans="1:15" ht="21" customHeight="1">
      <c r="A127" s="117" t="s">
        <v>237</v>
      </c>
      <c r="B127" s="118" t="s">
        <v>238</v>
      </c>
      <c r="C127" s="119">
        <f>SUM(C128:C130)</f>
        <v>2256.2</v>
      </c>
      <c r="D127" s="119">
        <f>SUM(D128:D130)</f>
        <v>2256.1</v>
      </c>
      <c r="E127" s="119">
        <f>SUM(E130:E130)</f>
        <v>99.99556776881484</v>
      </c>
      <c r="F127" s="142">
        <f>F128+F129+F130</f>
        <v>1069.9</v>
      </c>
      <c r="G127" s="142">
        <f>G128+G129+G130</f>
        <v>480</v>
      </c>
      <c r="H127" s="142"/>
      <c r="I127" s="142">
        <f aca="true" t="shared" si="26" ref="I127:N127">I128+I129+I130</f>
        <v>3326.1</v>
      </c>
      <c r="J127" s="142">
        <f t="shared" si="26"/>
        <v>0</v>
      </c>
      <c r="K127" s="142">
        <f>K128+K129+K130</f>
        <v>3326.1</v>
      </c>
      <c r="L127" s="142">
        <f t="shared" si="26"/>
        <v>2736.1</v>
      </c>
      <c r="M127" s="142">
        <f t="shared" si="26"/>
        <v>0</v>
      </c>
      <c r="N127" s="142">
        <f t="shared" si="26"/>
        <v>2736.1</v>
      </c>
      <c r="O127" s="121">
        <f t="shared" si="25"/>
        <v>82.26150747121254</v>
      </c>
    </row>
    <row r="128" spans="1:15" ht="289.5" hidden="1">
      <c r="A128" s="135" t="s">
        <v>239</v>
      </c>
      <c r="B128" s="144" t="s">
        <v>240</v>
      </c>
      <c r="C128" s="124"/>
      <c r="D128" s="124"/>
      <c r="E128" s="125" t="e">
        <f t="shared" si="10"/>
        <v>#DIV/0!</v>
      </c>
      <c r="F128" s="126"/>
      <c r="G128" s="126"/>
      <c r="H128" s="127" t="e">
        <f>G128/F128*100</f>
        <v>#DIV/0!</v>
      </c>
      <c r="I128" s="128">
        <f t="shared" si="21"/>
        <v>0</v>
      </c>
      <c r="J128" s="129"/>
      <c r="K128" s="130">
        <f>I128-J128</f>
        <v>0</v>
      </c>
      <c r="L128" s="128">
        <f t="shared" si="18"/>
        <v>0</v>
      </c>
      <c r="M128" s="129"/>
      <c r="N128" s="130">
        <f t="shared" si="19"/>
        <v>0</v>
      </c>
      <c r="O128" s="131" t="e">
        <f t="shared" si="25"/>
        <v>#DIV/0!</v>
      </c>
    </row>
    <row r="129" spans="1:15" ht="41.25" hidden="1">
      <c r="A129" s="113" t="s">
        <v>241</v>
      </c>
      <c r="B129" s="152" t="s">
        <v>242</v>
      </c>
      <c r="C129" s="124"/>
      <c r="D129" s="124"/>
      <c r="E129" s="125" t="e">
        <f t="shared" si="10"/>
        <v>#DIV/0!</v>
      </c>
      <c r="F129" s="130"/>
      <c r="G129" s="130"/>
      <c r="H129" s="126"/>
      <c r="I129" s="128">
        <f t="shared" si="21"/>
        <v>0</v>
      </c>
      <c r="J129" s="129"/>
      <c r="K129" s="130">
        <f t="shared" si="23"/>
        <v>0</v>
      </c>
      <c r="L129" s="128">
        <f t="shared" si="18"/>
        <v>0</v>
      </c>
      <c r="M129" s="129"/>
      <c r="N129" s="130">
        <f>L129-M129</f>
        <v>0</v>
      </c>
      <c r="O129" s="131" t="e">
        <f t="shared" si="25"/>
        <v>#DIV/0!</v>
      </c>
    </row>
    <row r="130" spans="1:15" ht="27">
      <c r="A130" s="113" t="s">
        <v>239</v>
      </c>
      <c r="B130" s="152" t="s">
        <v>243</v>
      </c>
      <c r="C130" s="124">
        <v>2256.2</v>
      </c>
      <c r="D130" s="126">
        <v>2256.1</v>
      </c>
      <c r="E130" s="125">
        <f t="shared" si="10"/>
        <v>99.99556776881484</v>
      </c>
      <c r="F130" s="126">
        <v>1069.9</v>
      </c>
      <c r="G130" s="126">
        <v>480</v>
      </c>
      <c r="H130" s="127">
        <f>G130/F130*100</f>
        <v>44.864005981867464</v>
      </c>
      <c r="I130" s="128">
        <f t="shared" si="21"/>
        <v>3326.1</v>
      </c>
      <c r="J130" s="129"/>
      <c r="K130" s="130">
        <f t="shared" si="23"/>
        <v>3326.1</v>
      </c>
      <c r="L130" s="128">
        <f t="shared" si="18"/>
        <v>2736.1</v>
      </c>
      <c r="M130" s="129"/>
      <c r="N130" s="130">
        <f t="shared" si="19"/>
        <v>2736.1</v>
      </c>
      <c r="O130" s="131">
        <f t="shared" si="25"/>
        <v>82.26150747121254</v>
      </c>
    </row>
    <row r="131" spans="1:15" ht="27" customHeight="1">
      <c r="A131" s="117">
        <v>10</v>
      </c>
      <c r="B131" s="118" t="s">
        <v>244</v>
      </c>
      <c r="C131" s="119">
        <f>SUM(C132:C141)</f>
        <v>36697.5</v>
      </c>
      <c r="D131" s="119">
        <f>SUM(D132:D141)</f>
        <v>29567.1</v>
      </c>
      <c r="E131" s="119">
        <f>D131/C131*100</f>
        <v>80.56979358266912</v>
      </c>
      <c r="F131" s="119">
        <f>SUM(F132:F141)</f>
        <v>1875.8</v>
      </c>
      <c r="G131" s="119">
        <f>SUM(G132:G141)</f>
        <v>786.8</v>
      </c>
      <c r="H131" s="120">
        <f>G131/F131*100</f>
        <v>41.94477023136795</v>
      </c>
      <c r="I131" s="119">
        <f>SUM(I132:I141)</f>
        <v>38573.3</v>
      </c>
      <c r="J131" s="119">
        <f>SUM(J132:J141)</f>
        <v>0</v>
      </c>
      <c r="K131" s="119">
        <f>SUM(K132:K141)</f>
        <v>38573.3</v>
      </c>
      <c r="L131" s="119">
        <f>SUM(L132:L141)</f>
        <v>30353.9</v>
      </c>
      <c r="M131" s="119">
        <f>SUM(M132:M141)</f>
        <v>0</v>
      </c>
      <c r="N131" s="119">
        <f>SUM(N132:N141)</f>
        <v>30353.9</v>
      </c>
      <c r="O131" s="121">
        <f t="shared" si="25"/>
        <v>78.69147830234903</v>
      </c>
    </row>
    <row r="132" spans="1:15" ht="21" customHeight="1">
      <c r="A132" s="113">
        <v>1001</v>
      </c>
      <c r="B132" s="123" t="s">
        <v>245</v>
      </c>
      <c r="C132" s="124">
        <v>4041.5</v>
      </c>
      <c r="D132" s="124">
        <v>3708.5</v>
      </c>
      <c r="E132" s="125">
        <f t="shared" si="10"/>
        <v>91.7604849684523</v>
      </c>
      <c r="F132" s="126">
        <v>1875.8</v>
      </c>
      <c r="G132" s="126">
        <v>786.8</v>
      </c>
      <c r="H132" s="127">
        <f>G132/F132*100</f>
        <v>41.94477023136795</v>
      </c>
      <c r="I132" s="128">
        <f t="shared" si="21"/>
        <v>5917.3</v>
      </c>
      <c r="J132" s="129"/>
      <c r="K132" s="130">
        <f t="shared" si="23"/>
        <v>5917.3</v>
      </c>
      <c r="L132" s="128">
        <f t="shared" si="18"/>
        <v>4495.3</v>
      </c>
      <c r="M132" s="129"/>
      <c r="N132" s="130">
        <f t="shared" si="19"/>
        <v>4495.3</v>
      </c>
      <c r="O132" s="131">
        <f t="shared" si="25"/>
        <v>75.9687695401619</v>
      </c>
    </row>
    <row r="133" spans="1:15" ht="409.5" hidden="1">
      <c r="A133" s="113">
        <v>1003</v>
      </c>
      <c r="B133" s="152" t="s">
        <v>246</v>
      </c>
      <c r="C133" s="124"/>
      <c r="D133" s="124"/>
      <c r="E133" s="125" t="e">
        <f t="shared" si="10"/>
        <v>#DIV/0!</v>
      </c>
      <c r="F133" s="126">
        <v>0</v>
      </c>
      <c r="G133" s="126">
        <v>0</v>
      </c>
      <c r="H133" s="127"/>
      <c r="I133" s="128">
        <f t="shared" si="21"/>
        <v>0</v>
      </c>
      <c r="J133" s="129"/>
      <c r="K133" s="130">
        <f t="shared" si="23"/>
        <v>0</v>
      </c>
      <c r="L133" s="128">
        <f t="shared" si="18"/>
        <v>0</v>
      </c>
      <c r="M133" s="129"/>
      <c r="N133" s="130">
        <f t="shared" si="19"/>
        <v>0</v>
      </c>
      <c r="O133" s="131" t="e">
        <f t="shared" si="25"/>
        <v>#DIV/0!</v>
      </c>
    </row>
    <row r="134" spans="1:15" ht="54.75">
      <c r="A134" s="113" t="s">
        <v>247</v>
      </c>
      <c r="B134" s="152" t="s">
        <v>248</v>
      </c>
      <c r="C134" s="124">
        <v>7459.6</v>
      </c>
      <c r="D134" s="124">
        <v>2311.2</v>
      </c>
      <c r="E134" s="125">
        <f t="shared" si="10"/>
        <v>30.98289452517561</v>
      </c>
      <c r="F134" s="126"/>
      <c r="G134" s="126"/>
      <c r="H134" s="127"/>
      <c r="I134" s="128">
        <f t="shared" si="21"/>
        <v>7459.6</v>
      </c>
      <c r="J134" s="129"/>
      <c r="K134" s="130">
        <f t="shared" si="23"/>
        <v>7459.6</v>
      </c>
      <c r="L134" s="128">
        <f t="shared" si="18"/>
        <v>2311.2</v>
      </c>
      <c r="M134" s="129"/>
      <c r="N134" s="130">
        <f t="shared" si="19"/>
        <v>2311.2</v>
      </c>
      <c r="O134" s="131">
        <f t="shared" si="25"/>
        <v>30.98289452517561</v>
      </c>
    </row>
    <row r="135" spans="1:15" ht="48" customHeight="1">
      <c r="A135" s="113" t="s">
        <v>247</v>
      </c>
      <c r="B135" s="123" t="s">
        <v>249</v>
      </c>
      <c r="C135" s="124">
        <v>9641.4</v>
      </c>
      <c r="D135" s="124">
        <v>9641.3</v>
      </c>
      <c r="E135" s="125">
        <f t="shared" si="10"/>
        <v>99.99896280623146</v>
      </c>
      <c r="F135" s="126"/>
      <c r="G135" s="126"/>
      <c r="H135" s="127"/>
      <c r="I135" s="128">
        <f t="shared" si="21"/>
        <v>9641.4</v>
      </c>
      <c r="J135" s="129"/>
      <c r="K135" s="130">
        <f t="shared" si="23"/>
        <v>9641.4</v>
      </c>
      <c r="L135" s="128">
        <f t="shared" si="18"/>
        <v>9641.3</v>
      </c>
      <c r="M135" s="129"/>
      <c r="N135" s="130">
        <f t="shared" si="19"/>
        <v>9641.3</v>
      </c>
      <c r="O135" s="131"/>
    </row>
    <row r="136" spans="1:15" ht="72.75" customHeight="1">
      <c r="A136" s="139">
        <v>1004</v>
      </c>
      <c r="B136" s="123" t="s">
        <v>250</v>
      </c>
      <c r="C136" s="124">
        <v>15555</v>
      </c>
      <c r="D136" s="124">
        <v>13906.1</v>
      </c>
      <c r="E136" s="125">
        <f t="shared" si="10"/>
        <v>89.399549983928</v>
      </c>
      <c r="F136" s="126">
        <v>0</v>
      </c>
      <c r="G136" s="126">
        <v>0</v>
      </c>
      <c r="H136" s="127"/>
      <c r="I136" s="128">
        <f t="shared" si="21"/>
        <v>15555</v>
      </c>
      <c r="J136" s="129"/>
      <c r="K136" s="130">
        <f t="shared" si="23"/>
        <v>15555</v>
      </c>
      <c r="L136" s="128">
        <f t="shared" si="18"/>
        <v>13906.1</v>
      </c>
      <c r="M136" s="129"/>
      <c r="N136" s="130">
        <f t="shared" si="19"/>
        <v>13906.1</v>
      </c>
      <c r="O136" s="131">
        <f t="shared" si="25"/>
        <v>89.399549983928</v>
      </c>
    </row>
    <row r="137" spans="1:15" ht="409.5" hidden="1">
      <c r="A137" s="113">
        <v>1004</v>
      </c>
      <c r="B137" s="123" t="s">
        <v>251</v>
      </c>
      <c r="C137" s="124">
        <v>0</v>
      </c>
      <c r="D137" s="124">
        <v>0</v>
      </c>
      <c r="E137" s="125" t="e">
        <f aca="true" t="shared" si="27" ref="E137:E154">D137/C137*100</f>
        <v>#DIV/0!</v>
      </c>
      <c r="F137" s="126">
        <v>0</v>
      </c>
      <c r="G137" s="126">
        <v>0</v>
      </c>
      <c r="H137" s="127"/>
      <c r="I137" s="128">
        <f t="shared" si="21"/>
        <v>0</v>
      </c>
      <c r="J137" s="129"/>
      <c r="K137" s="130">
        <f t="shared" si="23"/>
        <v>0</v>
      </c>
      <c r="L137" s="128">
        <f t="shared" si="18"/>
        <v>0</v>
      </c>
      <c r="M137" s="129"/>
      <c r="N137" s="130">
        <f t="shared" si="19"/>
        <v>0</v>
      </c>
      <c r="O137" s="131" t="e">
        <f t="shared" si="25"/>
        <v>#DIV/0!</v>
      </c>
    </row>
    <row r="138" spans="1:15" ht="110.25" hidden="1">
      <c r="A138" s="113" t="s">
        <v>252</v>
      </c>
      <c r="B138" s="123" t="s">
        <v>253</v>
      </c>
      <c r="C138" s="124">
        <v>0</v>
      </c>
      <c r="D138" s="124">
        <v>0</v>
      </c>
      <c r="E138" s="125" t="e">
        <f>D138/C138*100</f>
        <v>#DIV/0!</v>
      </c>
      <c r="F138" s="126">
        <v>0</v>
      </c>
      <c r="G138" s="126">
        <v>0</v>
      </c>
      <c r="H138" s="127"/>
      <c r="I138" s="128">
        <f t="shared" si="21"/>
        <v>0</v>
      </c>
      <c r="J138" s="129"/>
      <c r="K138" s="130">
        <f t="shared" si="23"/>
        <v>0</v>
      </c>
      <c r="L138" s="128">
        <f t="shared" si="18"/>
        <v>0</v>
      </c>
      <c r="M138" s="129"/>
      <c r="N138" s="130">
        <f t="shared" si="19"/>
        <v>0</v>
      </c>
      <c r="O138" s="131" t="e">
        <f>N138/K138*100</f>
        <v>#DIV/0!</v>
      </c>
    </row>
    <row r="139" spans="1:15" ht="138" hidden="1">
      <c r="A139" s="113" t="s">
        <v>252</v>
      </c>
      <c r="B139" s="123" t="s">
        <v>254</v>
      </c>
      <c r="C139" s="124">
        <v>0</v>
      </c>
      <c r="D139" s="124">
        <v>0</v>
      </c>
      <c r="E139" s="125" t="e">
        <f>D139/C139*100</f>
        <v>#DIV/0!</v>
      </c>
      <c r="F139" s="126"/>
      <c r="G139" s="126"/>
      <c r="H139" s="127"/>
      <c r="I139" s="128">
        <f t="shared" si="21"/>
        <v>0</v>
      </c>
      <c r="J139" s="129"/>
      <c r="K139" s="130">
        <f t="shared" si="23"/>
        <v>0</v>
      </c>
      <c r="L139" s="128">
        <f t="shared" si="18"/>
        <v>0</v>
      </c>
      <c r="M139" s="129"/>
      <c r="N139" s="130">
        <f t="shared" si="19"/>
        <v>0</v>
      </c>
      <c r="O139" s="131" t="e">
        <f>N139/K139*100</f>
        <v>#DIV/0!</v>
      </c>
    </row>
    <row r="140" spans="1:15" ht="317.25" hidden="1">
      <c r="A140" s="113" t="s">
        <v>255</v>
      </c>
      <c r="B140" s="123" t="s">
        <v>256</v>
      </c>
      <c r="C140" s="124"/>
      <c r="D140" s="124"/>
      <c r="E140" s="125"/>
      <c r="F140" s="126"/>
      <c r="G140" s="126"/>
      <c r="H140" s="127" t="e">
        <f>G140/F140*100</f>
        <v>#DIV/0!</v>
      </c>
      <c r="I140" s="128">
        <f t="shared" si="21"/>
        <v>0</v>
      </c>
      <c r="J140" s="129"/>
      <c r="K140" s="130">
        <f t="shared" si="23"/>
        <v>0</v>
      </c>
      <c r="L140" s="128">
        <f t="shared" si="18"/>
        <v>0</v>
      </c>
      <c r="M140" s="129"/>
      <c r="N140" s="130">
        <f t="shared" si="19"/>
        <v>0</v>
      </c>
      <c r="O140" s="131" t="e">
        <f>N140/K140*100</f>
        <v>#DIV/0!</v>
      </c>
    </row>
    <row r="141" spans="1:15" ht="27" hidden="1">
      <c r="A141" s="113">
        <v>1006</v>
      </c>
      <c r="B141" s="123" t="s">
        <v>257</v>
      </c>
      <c r="C141" s="124"/>
      <c r="D141" s="124"/>
      <c r="E141" s="125" t="e">
        <f t="shared" si="27"/>
        <v>#DIV/0!</v>
      </c>
      <c r="F141" s="126">
        <v>0</v>
      </c>
      <c r="G141" s="126">
        <v>0</v>
      </c>
      <c r="H141" s="127"/>
      <c r="I141" s="128">
        <f t="shared" si="21"/>
        <v>0</v>
      </c>
      <c r="J141" s="129"/>
      <c r="K141" s="130">
        <f t="shared" si="23"/>
        <v>0</v>
      </c>
      <c r="L141" s="128">
        <f t="shared" si="18"/>
        <v>0</v>
      </c>
      <c r="M141" s="129"/>
      <c r="N141" s="130">
        <f t="shared" si="19"/>
        <v>0</v>
      </c>
      <c r="O141" s="131" t="e">
        <f t="shared" si="25"/>
        <v>#DIV/0!</v>
      </c>
    </row>
    <row r="142" spans="1:15" ht="13.5">
      <c r="A142" s="155">
        <v>1100</v>
      </c>
      <c r="B142" s="118" t="s">
        <v>258</v>
      </c>
      <c r="C142" s="119">
        <f>SUM(C143:C145)</f>
        <v>175609.6</v>
      </c>
      <c r="D142" s="119">
        <f>SUM(D143:D145)</f>
        <v>151843.9</v>
      </c>
      <c r="E142" s="119">
        <f>D142/C142*100</f>
        <v>86.46674213710412</v>
      </c>
      <c r="F142" s="142">
        <f>F143+F144+F145</f>
        <v>64087.299999999996</v>
      </c>
      <c r="G142" s="142">
        <f>G143+G144</f>
        <v>49268.5</v>
      </c>
      <c r="H142" s="120">
        <f>G142/F142*100</f>
        <v>76.87716599076573</v>
      </c>
      <c r="I142" s="142">
        <f aca="true" t="shared" si="28" ref="I142:N142">I143+I144+I145</f>
        <v>239696.9</v>
      </c>
      <c r="J142" s="142">
        <f t="shared" si="28"/>
        <v>20583.1</v>
      </c>
      <c r="K142" s="142">
        <f>K143+K144+K145</f>
        <v>219113.79999999996</v>
      </c>
      <c r="L142" s="142">
        <f t="shared" si="28"/>
        <v>201112.4</v>
      </c>
      <c r="M142" s="142">
        <f t="shared" si="28"/>
        <v>13297.7</v>
      </c>
      <c r="N142" s="142">
        <f t="shared" si="28"/>
        <v>187814.7</v>
      </c>
      <c r="O142" s="121">
        <f t="shared" si="25"/>
        <v>85.71559618791699</v>
      </c>
    </row>
    <row r="143" spans="1:15" ht="17.25" customHeight="1">
      <c r="A143" s="113">
        <v>1101</v>
      </c>
      <c r="B143" s="123" t="s">
        <v>259</v>
      </c>
      <c r="C143" s="124">
        <v>130894.2</v>
      </c>
      <c r="D143" s="124">
        <v>119237.9</v>
      </c>
      <c r="E143" s="125">
        <f t="shared" si="27"/>
        <v>91.09486898579158</v>
      </c>
      <c r="F143" s="126">
        <v>27686.6</v>
      </c>
      <c r="G143" s="126">
        <v>24068.1</v>
      </c>
      <c r="H143" s="127">
        <f>G143/F143*100</f>
        <v>86.930500675417</v>
      </c>
      <c r="I143" s="128">
        <f t="shared" si="21"/>
        <v>158580.8</v>
      </c>
      <c r="J143" s="129">
        <v>20583.1</v>
      </c>
      <c r="K143" s="130">
        <f>I143-J143</f>
        <v>137997.69999999998</v>
      </c>
      <c r="L143" s="128">
        <f t="shared" si="18"/>
        <v>143306</v>
      </c>
      <c r="M143" s="129">
        <v>13297.7</v>
      </c>
      <c r="N143" s="130">
        <f t="shared" si="19"/>
        <v>130008.3</v>
      </c>
      <c r="O143" s="131">
        <f t="shared" si="25"/>
        <v>94.21048321819858</v>
      </c>
    </row>
    <row r="144" spans="1:15" ht="18" customHeight="1">
      <c r="A144" s="113">
        <v>1102</v>
      </c>
      <c r="B144" s="123" t="s">
        <v>260</v>
      </c>
      <c r="C144" s="124">
        <v>0</v>
      </c>
      <c r="D144" s="124">
        <v>0</v>
      </c>
      <c r="E144" s="125" t="e">
        <f t="shared" si="27"/>
        <v>#DIV/0!</v>
      </c>
      <c r="F144" s="126">
        <v>36400.7</v>
      </c>
      <c r="G144" s="126">
        <v>25200.4</v>
      </c>
      <c r="H144" s="127">
        <f>G144/F144*100</f>
        <v>69.2305367753917</v>
      </c>
      <c r="I144" s="128">
        <f t="shared" si="21"/>
        <v>36400.7</v>
      </c>
      <c r="J144" s="129"/>
      <c r="K144" s="130">
        <f>I144-J144</f>
        <v>36400.7</v>
      </c>
      <c r="L144" s="128">
        <f t="shared" si="18"/>
        <v>25200.4</v>
      </c>
      <c r="M144" s="129"/>
      <c r="N144" s="130">
        <f t="shared" si="19"/>
        <v>25200.4</v>
      </c>
      <c r="O144" s="131">
        <f t="shared" si="25"/>
        <v>69.2305367753917</v>
      </c>
    </row>
    <row r="145" spans="1:15" ht="18" customHeight="1">
      <c r="A145" s="113" t="s">
        <v>261</v>
      </c>
      <c r="B145" s="123" t="s">
        <v>260</v>
      </c>
      <c r="C145" s="124">
        <v>44715.4</v>
      </c>
      <c r="D145" s="124">
        <v>32606</v>
      </c>
      <c r="E145" s="125">
        <f t="shared" si="27"/>
        <v>72.9189496236196</v>
      </c>
      <c r="F145" s="126"/>
      <c r="G145" s="126"/>
      <c r="H145" s="127"/>
      <c r="I145" s="128">
        <f t="shared" si="21"/>
        <v>44715.4</v>
      </c>
      <c r="J145" s="129"/>
      <c r="K145" s="130">
        <f>I145-J145</f>
        <v>44715.4</v>
      </c>
      <c r="L145" s="128">
        <f t="shared" si="18"/>
        <v>32606</v>
      </c>
      <c r="M145" s="129"/>
      <c r="N145" s="130">
        <f t="shared" si="19"/>
        <v>32606</v>
      </c>
      <c r="O145" s="131">
        <f t="shared" si="25"/>
        <v>72.9189496236196</v>
      </c>
    </row>
    <row r="146" spans="1:15" ht="13.5" customHeight="1">
      <c r="A146" s="155">
        <v>1200</v>
      </c>
      <c r="B146" s="118" t="s">
        <v>262</v>
      </c>
      <c r="C146" s="119">
        <f>SUM(C147:C148)</f>
        <v>11414.4</v>
      </c>
      <c r="D146" s="119">
        <f>SUM(D147:D148)</f>
        <v>10630.3</v>
      </c>
      <c r="E146" s="133">
        <f>D146/C146*100</f>
        <v>93.13060695262124</v>
      </c>
      <c r="F146" s="119"/>
      <c r="G146" s="119"/>
      <c r="H146" s="120"/>
      <c r="I146" s="119">
        <f aca="true" t="shared" si="29" ref="I146:N146">I147</f>
        <v>11414.4</v>
      </c>
      <c r="J146" s="119">
        <f>J147+J148</f>
        <v>0</v>
      </c>
      <c r="K146" s="119">
        <f>K147+K148</f>
        <v>11414.4</v>
      </c>
      <c r="L146" s="119">
        <f t="shared" si="29"/>
        <v>10630.3</v>
      </c>
      <c r="M146" s="119">
        <f>M147+M148</f>
        <v>0</v>
      </c>
      <c r="N146" s="119">
        <f t="shared" si="29"/>
        <v>10630.3</v>
      </c>
      <c r="O146" s="134">
        <f t="shared" si="25"/>
        <v>93.13060695262124</v>
      </c>
    </row>
    <row r="147" spans="1:15" ht="16.5" customHeight="1">
      <c r="A147" s="113" t="s">
        <v>263</v>
      </c>
      <c r="B147" s="123" t="s">
        <v>264</v>
      </c>
      <c r="C147" s="124">
        <v>11414.4</v>
      </c>
      <c r="D147" s="124">
        <v>10630.3</v>
      </c>
      <c r="E147" s="125">
        <f>D147/C147*100</f>
        <v>93.13060695262124</v>
      </c>
      <c r="F147" s="126"/>
      <c r="G147" s="126"/>
      <c r="H147" s="127"/>
      <c r="I147" s="128">
        <f>C147+F147</f>
        <v>11414.4</v>
      </c>
      <c r="J147" s="129">
        <v>0</v>
      </c>
      <c r="K147" s="130">
        <f>I147-J147</f>
        <v>11414.4</v>
      </c>
      <c r="L147" s="128">
        <f t="shared" si="18"/>
        <v>10630.3</v>
      </c>
      <c r="M147" s="129"/>
      <c r="N147" s="130">
        <f t="shared" si="19"/>
        <v>10630.3</v>
      </c>
      <c r="O147" s="131">
        <f>N147/K147*100</f>
        <v>93.13060695262124</v>
      </c>
    </row>
    <row r="148" spans="1:15" ht="6" hidden="1">
      <c r="A148" s="113" t="s">
        <v>265</v>
      </c>
      <c r="B148" s="123" t="s">
        <v>266</v>
      </c>
      <c r="C148" s="124"/>
      <c r="D148" s="124">
        <v>0</v>
      </c>
      <c r="E148" s="125" t="e">
        <f>D148/C148*100</f>
        <v>#DIV/0!</v>
      </c>
      <c r="F148" s="126"/>
      <c r="G148" s="126"/>
      <c r="H148" s="127"/>
      <c r="I148" s="128">
        <f>C148+F148</f>
        <v>0</v>
      </c>
      <c r="J148" s="129"/>
      <c r="K148" s="130">
        <f>I148-J148</f>
        <v>0</v>
      </c>
      <c r="L148" s="128">
        <f t="shared" si="18"/>
        <v>0</v>
      </c>
      <c r="M148" s="129">
        <v>0</v>
      </c>
      <c r="N148" s="130">
        <f t="shared" si="19"/>
        <v>0</v>
      </c>
      <c r="O148" s="131" t="e">
        <f>N148/K148*100</f>
        <v>#DIV/0!</v>
      </c>
    </row>
    <row r="149" spans="1:15" ht="27">
      <c r="A149" s="155">
        <v>1300</v>
      </c>
      <c r="B149" s="118" t="s">
        <v>267</v>
      </c>
      <c r="C149" s="119">
        <f aca="true" t="shared" si="30" ref="C149:N149">C150</f>
        <v>30</v>
      </c>
      <c r="D149" s="119">
        <f t="shared" si="30"/>
        <v>14.2</v>
      </c>
      <c r="E149" s="119">
        <f t="shared" si="30"/>
        <v>47.333333333333336</v>
      </c>
      <c r="F149" s="119">
        <f t="shared" si="30"/>
        <v>0</v>
      </c>
      <c r="G149" s="119">
        <f t="shared" si="30"/>
        <v>0</v>
      </c>
      <c r="H149" s="133">
        <f t="shared" si="30"/>
        <v>0</v>
      </c>
      <c r="I149" s="119">
        <f t="shared" si="30"/>
        <v>30</v>
      </c>
      <c r="J149" s="119">
        <f t="shared" si="30"/>
        <v>0</v>
      </c>
      <c r="K149" s="119">
        <f t="shared" si="30"/>
        <v>30</v>
      </c>
      <c r="L149" s="119">
        <f t="shared" si="30"/>
        <v>14.2</v>
      </c>
      <c r="M149" s="119">
        <f t="shared" si="30"/>
        <v>0</v>
      </c>
      <c r="N149" s="119">
        <f t="shared" si="30"/>
        <v>14.2</v>
      </c>
      <c r="O149" s="134">
        <f t="shared" si="25"/>
        <v>47.333333333333336</v>
      </c>
    </row>
    <row r="150" spans="1:15" ht="30" customHeight="1">
      <c r="A150" s="113">
        <v>1301</v>
      </c>
      <c r="B150" s="123" t="s">
        <v>268</v>
      </c>
      <c r="C150" s="124">
        <v>30</v>
      </c>
      <c r="D150" s="124">
        <v>14.2</v>
      </c>
      <c r="E150" s="125">
        <f t="shared" si="27"/>
        <v>47.333333333333336</v>
      </c>
      <c r="F150" s="126"/>
      <c r="G150" s="126">
        <v>0</v>
      </c>
      <c r="H150" s="127">
        <v>0</v>
      </c>
      <c r="I150" s="128">
        <f t="shared" si="21"/>
        <v>30</v>
      </c>
      <c r="J150" s="129"/>
      <c r="K150" s="130">
        <f t="shared" si="23"/>
        <v>30</v>
      </c>
      <c r="L150" s="128">
        <f t="shared" si="18"/>
        <v>14.2</v>
      </c>
      <c r="M150" s="161"/>
      <c r="N150" s="130">
        <f t="shared" si="19"/>
        <v>14.2</v>
      </c>
      <c r="O150" s="131">
        <f t="shared" si="25"/>
        <v>47.333333333333336</v>
      </c>
    </row>
    <row r="151" spans="1:15" ht="18.75" customHeight="1">
      <c r="A151" s="155">
        <v>1400</v>
      </c>
      <c r="B151" s="118" t="s">
        <v>269</v>
      </c>
      <c r="C151" s="119">
        <f>SUM(C152:C154)</f>
        <v>377120.1</v>
      </c>
      <c r="D151" s="119">
        <f>SUM(D152:D154)</f>
        <v>341015.9</v>
      </c>
      <c r="E151" s="119">
        <f>D151/C151*100</f>
        <v>90.42633898325761</v>
      </c>
      <c r="F151" s="142">
        <f>F152+F153+F154</f>
        <v>0</v>
      </c>
      <c r="G151" s="142">
        <f>SUM(G152:G154)</f>
        <v>0</v>
      </c>
      <c r="H151" s="142"/>
      <c r="I151" s="142">
        <f aca="true" t="shared" si="31" ref="I151:N151">I152+I153+I154</f>
        <v>377120.1</v>
      </c>
      <c r="J151" s="142">
        <f t="shared" si="31"/>
        <v>377120.1</v>
      </c>
      <c r="K151" s="142">
        <f>K152+K153+K154</f>
        <v>0</v>
      </c>
      <c r="L151" s="142">
        <f t="shared" si="31"/>
        <v>341015.9</v>
      </c>
      <c r="M151" s="142">
        <f t="shared" si="31"/>
        <v>341015.9</v>
      </c>
      <c r="N151" s="142">
        <f t="shared" si="31"/>
        <v>0</v>
      </c>
      <c r="O151" s="121">
        <v>0</v>
      </c>
    </row>
    <row r="152" spans="1:15" ht="41.25" customHeight="1">
      <c r="A152" s="113">
        <v>1401</v>
      </c>
      <c r="B152" s="123" t="s">
        <v>270</v>
      </c>
      <c r="C152" s="124">
        <v>158548.7</v>
      </c>
      <c r="D152" s="124">
        <v>148039.8</v>
      </c>
      <c r="E152" s="125">
        <f t="shared" si="27"/>
        <v>93.37181572601982</v>
      </c>
      <c r="F152" s="126">
        <v>0</v>
      </c>
      <c r="G152" s="126">
        <v>0</v>
      </c>
      <c r="H152" s="127">
        <v>0</v>
      </c>
      <c r="I152" s="128">
        <f t="shared" si="21"/>
        <v>158548.7</v>
      </c>
      <c r="J152" s="129">
        <v>158548.7</v>
      </c>
      <c r="K152" s="130">
        <f>I152-J152</f>
        <v>0</v>
      </c>
      <c r="L152" s="128">
        <f t="shared" si="18"/>
        <v>148039.8</v>
      </c>
      <c r="M152" s="161">
        <v>148039.8</v>
      </c>
      <c r="N152" s="130">
        <f t="shared" si="19"/>
        <v>0</v>
      </c>
      <c r="O152" s="131">
        <v>0</v>
      </c>
    </row>
    <row r="153" spans="1:15" ht="21" customHeight="1" hidden="1">
      <c r="A153" s="113">
        <v>1402</v>
      </c>
      <c r="B153" s="123" t="s">
        <v>271</v>
      </c>
      <c r="C153" s="124"/>
      <c r="D153" s="124"/>
      <c r="E153" s="125" t="e">
        <f t="shared" si="27"/>
        <v>#DIV/0!</v>
      </c>
      <c r="F153" s="126">
        <v>0</v>
      </c>
      <c r="G153" s="126">
        <v>0</v>
      </c>
      <c r="H153" s="127">
        <v>0</v>
      </c>
      <c r="I153" s="128">
        <f t="shared" si="21"/>
        <v>0</v>
      </c>
      <c r="J153" s="129"/>
      <c r="K153" s="130">
        <f>I153-J153</f>
        <v>0</v>
      </c>
      <c r="L153" s="128">
        <f t="shared" si="18"/>
        <v>0</v>
      </c>
      <c r="M153" s="161"/>
      <c r="N153" s="130">
        <f t="shared" si="19"/>
        <v>0</v>
      </c>
      <c r="O153" s="131">
        <v>0</v>
      </c>
    </row>
    <row r="154" spans="1:15" ht="17.25" customHeight="1">
      <c r="A154" s="113">
        <v>1403</v>
      </c>
      <c r="B154" s="123" t="s">
        <v>272</v>
      </c>
      <c r="C154" s="124">
        <v>218571.4</v>
      </c>
      <c r="D154" s="124">
        <v>192976.1</v>
      </c>
      <c r="E154" s="125">
        <f t="shared" si="27"/>
        <v>88.2897304953896</v>
      </c>
      <c r="F154" s="126">
        <v>0</v>
      </c>
      <c r="G154" s="126">
        <v>0</v>
      </c>
      <c r="H154" s="127">
        <v>0</v>
      </c>
      <c r="I154" s="128">
        <f t="shared" si="21"/>
        <v>218571.4</v>
      </c>
      <c r="J154" s="129">
        <v>218571.4</v>
      </c>
      <c r="K154" s="130">
        <f>I154-J154</f>
        <v>0</v>
      </c>
      <c r="L154" s="128">
        <f t="shared" si="18"/>
        <v>192976.1</v>
      </c>
      <c r="M154" s="129">
        <v>192976.1</v>
      </c>
      <c r="N154" s="130">
        <f t="shared" si="19"/>
        <v>0</v>
      </c>
      <c r="O154" s="131">
        <v>0</v>
      </c>
    </row>
    <row r="155" spans="1:15" ht="14.25" thickBot="1">
      <c r="A155" s="162" t="s">
        <v>273</v>
      </c>
      <c r="B155" s="163"/>
      <c r="C155" s="164">
        <f>C10+C19+C21+C26+C59+C109+C111+C122+C127+C131+C142+C146+C149+C151</f>
        <v>6160246.8</v>
      </c>
      <c r="D155" s="164">
        <f>D151+D149+D146+D142+D131+D127+D122+D111+D109+D59+D26+D21+D19+D10</f>
        <v>4057505.4</v>
      </c>
      <c r="E155" s="164">
        <f>D155/C155*100</f>
        <v>65.86595524062446</v>
      </c>
      <c r="F155" s="164">
        <f>F10+F19+F21+F26+F59+F109+F111+F122+F127+F131+F142+F146+F149+F151</f>
        <v>859471.5000000001</v>
      </c>
      <c r="G155" s="164">
        <f>G10+G19+G21+G26+G59+G109+G111+G122+G127+G131+G142+G146+G149+G151</f>
        <v>698845.7</v>
      </c>
      <c r="H155" s="165">
        <f>G155/F155*100</f>
        <v>81.31109641215559</v>
      </c>
      <c r="I155" s="164"/>
      <c r="J155" s="164">
        <f>J10+J19+J21+J26+J59+J109+J111+J122+J127+J131+J142+J146+J149+J151</f>
        <v>574588.2</v>
      </c>
      <c r="K155" s="164">
        <f>K151+K149+K146+K142+K131+K127+K122+K111+K109+K59+K26+K21+K19+K10</f>
        <v>6445130.1</v>
      </c>
      <c r="L155" s="166"/>
      <c r="M155" s="164">
        <f>M10+M19+M21+M26+M59+M109+M111+M122+M127+M131+M142+M146+M149+M151</f>
        <v>508050.9</v>
      </c>
      <c r="N155" s="164">
        <f>N151+N149+N146+N142+N131+N127+N122+N111+N109+N59+N26+N21+N19+N10</f>
        <v>4248300.199999999</v>
      </c>
      <c r="O155" s="167">
        <f t="shared" si="25"/>
        <v>65.91488665217169</v>
      </c>
    </row>
    <row r="156" spans="1:15" ht="12.75" hidden="1">
      <c r="A156" s="83"/>
      <c r="B156" s="84"/>
      <c r="C156" s="168"/>
      <c r="D156" s="86"/>
      <c r="E156" s="169"/>
      <c r="F156" s="88"/>
      <c r="G156" s="88"/>
      <c r="H156" s="89"/>
      <c r="I156" s="89"/>
      <c r="J156" s="89"/>
      <c r="K156" s="91"/>
      <c r="L156" s="88"/>
      <c r="M156" s="91"/>
      <c r="N156" s="91"/>
      <c r="O156" s="90"/>
    </row>
    <row r="157" spans="1:15" ht="12.75" hidden="1">
      <c r="A157" s="170"/>
      <c r="B157" s="171"/>
      <c r="C157" s="172">
        <v>6160246.8</v>
      </c>
      <c r="D157" s="172">
        <v>4057505.4</v>
      </c>
      <c r="E157" s="172"/>
      <c r="F157" s="172">
        <v>859471.5</v>
      </c>
      <c r="G157" s="172">
        <v>698845.7</v>
      </c>
      <c r="H157" s="172"/>
      <c r="I157" s="172"/>
      <c r="J157" s="172">
        <v>574588.2</v>
      </c>
      <c r="K157" s="173">
        <v>6445130.1</v>
      </c>
      <c r="L157" s="172"/>
      <c r="M157" s="172">
        <v>508050.9</v>
      </c>
      <c r="N157" s="172">
        <v>4248300.2</v>
      </c>
      <c r="O157" s="172"/>
    </row>
    <row r="158" spans="1:15" ht="12.75" hidden="1">
      <c r="A158" s="170"/>
      <c r="B158" s="171"/>
      <c r="C158" s="174">
        <f>C157-C155</f>
        <v>0</v>
      </c>
      <c r="D158" s="174">
        <f>D157-D155</f>
        <v>0</v>
      </c>
      <c r="E158" s="175"/>
      <c r="F158" s="174">
        <f>F155-F157</f>
        <v>0</v>
      </c>
      <c r="G158" s="176">
        <f>G155-G157</f>
        <v>0</v>
      </c>
      <c r="H158" s="176"/>
      <c r="I158" s="176"/>
      <c r="J158" s="177">
        <f>J155-J157</f>
        <v>0</v>
      </c>
      <c r="K158" s="177">
        <f>K155-K157</f>
        <v>0</v>
      </c>
      <c r="L158" s="177">
        <f>L155-L157</f>
        <v>0</v>
      </c>
      <c r="M158" s="177">
        <f>M155-M157</f>
        <v>0</v>
      </c>
      <c r="N158" s="177">
        <f>N155-N157</f>
        <v>0</v>
      </c>
      <c r="O158" s="177"/>
    </row>
    <row r="159" spans="1:15" ht="12.75">
      <c r="A159" s="178" t="s">
        <v>274</v>
      </c>
      <c r="B159" s="178"/>
      <c r="C159" s="178"/>
      <c r="D159" s="179"/>
      <c r="E159" s="180"/>
      <c r="F159" s="179"/>
      <c r="G159" s="88"/>
      <c r="H159" s="89"/>
      <c r="I159" s="89"/>
      <c r="J159" s="89"/>
      <c r="K159" s="90"/>
      <c r="L159" s="89"/>
      <c r="M159" s="90"/>
      <c r="N159" s="91"/>
      <c r="O159" s="90"/>
    </row>
    <row r="160" spans="1:15" ht="12.75">
      <c r="A160" s="178" t="s">
        <v>275</v>
      </c>
      <c r="B160" s="178"/>
      <c r="C160" s="178"/>
      <c r="D160" s="181"/>
      <c r="E160" s="182" t="s">
        <v>276</v>
      </c>
      <c r="F160" s="182"/>
      <c r="G160" s="88"/>
      <c r="H160" s="89"/>
      <c r="I160" s="89"/>
      <c r="J160" s="89"/>
      <c r="K160" s="90"/>
      <c r="L160" s="89"/>
      <c r="M160" s="90"/>
      <c r="N160" s="91"/>
      <c r="O160" s="90"/>
    </row>
    <row r="161" spans="1:15" ht="12.75">
      <c r="A161" s="183"/>
      <c r="B161" s="184"/>
      <c r="C161" s="185"/>
      <c r="D161" s="186"/>
      <c r="E161" s="187"/>
      <c r="F161" s="188"/>
      <c r="G161" s="88"/>
      <c r="H161" s="89"/>
      <c r="I161" s="89"/>
      <c r="J161" s="89"/>
      <c r="K161" s="90"/>
      <c r="L161" s="89"/>
      <c r="M161" s="90"/>
      <c r="N161" s="91"/>
      <c r="O161" s="90"/>
    </row>
    <row r="162" spans="1:15" ht="12.75">
      <c r="A162" s="178" t="s">
        <v>277</v>
      </c>
      <c r="B162" s="178"/>
      <c r="C162" s="178"/>
      <c r="D162" s="189"/>
      <c r="E162" s="182" t="s">
        <v>278</v>
      </c>
      <c r="F162" s="182"/>
      <c r="G162" s="88"/>
      <c r="H162" s="89"/>
      <c r="I162" s="89"/>
      <c r="J162" s="89"/>
      <c r="K162" s="90"/>
      <c r="L162" s="89"/>
      <c r="M162" s="90"/>
      <c r="N162" s="91"/>
      <c r="O162" s="90"/>
    </row>
    <row r="163" spans="1:15" ht="12.75">
      <c r="A163" s="183"/>
      <c r="B163" s="190"/>
      <c r="C163" s="191"/>
      <c r="D163" s="179"/>
      <c r="E163" s="187"/>
      <c r="F163" s="188"/>
      <c r="G163" s="88"/>
      <c r="H163" s="89"/>
      <c r="I163" s="89"/>
      <c r="J163" s="89"/>
      <c r="K163" s="90"/>
      <c r="L163" s="89"/>
      <c r="M163" s="90"/>
      <c r="N163" s="91"/>
      <c r="O163" s="90"/>
    </row>
    <row r="164" spans="1:15" ht="12.75">
      <c r="A164" s="178" t="s">
        <v>279</v>
      </c>
      <c r="B164" s="178"/>
      <c r="C164" s="178"/>
      <c r="D164" s="189"/>
      <c r="E164" s="182" t="s">
        <v>280</v>
      </c>
      <c r="F164" s="182"/>
      <c r="G164" s="88"/>
      <c r="H164" s="89"/>
      <c r="I164" s="89"/>
      <c r="J164" s="89"/>
      <c r="K164" s="90"/>
      <c r="L164" s="89"/>
      <c r="M164" s="90"/>
      <c r="N164" s="91"/>
      <c r="O164" s="90"/>
    </row>
    <row r="165" spans="1:15" ht="12.75">
      <c r="A165" s="192"/>
      <c r="B165" s="193"/>
      <c r="C165" s="191"/>
      <c r="D165" s="179"/>
      <c r="E165" s="180"/>
      <c r="F165" s="179"/>
      <c r="G165" s="88"/>
      <c r="H165" s="89"/>
      <c r="I165" s="89"/>
      <c r="J165" s="89"/>
      <c r="K165" s="90"/>
      <c r="L165" s="89"/>
      <c r="M165" s="90"/>
      <c r="N165" s="91" t="s">
        <v>39</v>
      </c>
      <c r="O165" s="90"/>
    </row>
    <row r="166" spans="1:14" ht="12.75">
      <c r="A166" s="194"/>
      <c r="B166" s="194"/>
      <c r="C166" s="195" t="s">
        <v>281</v>
      </c>
      <c r="D166" s="196"/>
      <c r="E166" s="197" t="s">
        <v>282</v>
      </c>
      <c r="F166" s="198"/>
      <c r="G166" s="199"/>
      <c r="K166" t="s">
        <v>283</v>
      </c>
      <c r="N166" s="199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2023-10-04T07:41:17Z</cp:lastPrinted>
  <dcterms:created xsi:type="dcterms:W3CDTF">2006-05-12T06:58:42Z</dcterms:created>
  <dcterms:modified xsi:type="dcterms:W3CDTF">2023-12-15T04:37:08Z</dcterms:modified>
  <cp:category/>
  <cp:version/>
  <cp:contentType/>
  <cp:contentStatus/>
</cp:coreProperties>
</file>