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ДОХОДЫ" sheetId="1" r:id="rId1"/>
    <sheet name="РАСХОДЫ" sheetId="2" r:id="rId2"/>
  </sheets>
  <definedNames>
    <definedName name="_xlfn.ANCHORARRAY" hidden="1">#NAME?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<sst xmlns="http://schemas.openxmlformats.org/spreadsheetml/2006/main" count="733" uniqueCount="285">
  <si>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</si>
  <si>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</si>
  <si>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</si>
  <si>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</si>
  <si>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</si>
  <si>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</si>
  <si>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</si>
  <si>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</si>
  <si>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</si>
  <si>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</si>
  <si>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</si>
  <si>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</si>
  <si>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</si>
  <si>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</si>
  <si>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</si>
  <si>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</si>
  <si>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</si>
  <si>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</si>
  <si>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</si>
  <si>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</si>
  <si>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</si>
  <si>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</si>
  <si>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</si>
  <si>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</si>
  <si>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</si>
  <si>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</si>
  <si>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</si>
  <si>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</si>
  <si>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</si>
  <si>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</si>
  <si>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</si>
  <si>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</si>
  <si>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</si>
  <si>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</si>
  <si>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</si>
  <si>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</si>
  <si>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</si>
  <si>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</si>
  <si>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</si>
  <si>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</si>
  <si>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</si>
  <si>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</si>
  <si>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КБК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</si>
  <si>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</si>
  <si>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</si>
  <si>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</si>
  <si>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</si>
  <si>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</si>
  <si>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</si>
  <si>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</si>
  <si>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</si>
  <si>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</si>
  <si>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</si>
  <si>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</si>
  <si>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</si>
  <si>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</si>
  <si>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</si>
  <si>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</si>
  <si>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</si>
  <si>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 xml:space="preserve">% исп-ия к уточн. плану на 2023 год </t>
  </si>
  <si>
    <t xml:space="preserve">% исп-ия к первонач. плану на 2023 год </t>
  </si>
  <si>
    <t>00020300000000000000</t>
  </si>
  <si>
    <t xml:space="preserve">Безвозмездные поступления от государственных (муниципальных) организаций </t>
  </si>
  <si>
    <t>План                 на 9 месяцев 2023 года</t>
  </si>
  <si>
    <t xml:space="preserve">Уточн. план на 2023 год </t>
  </si>
  <si>
    <t>Исполнение на 01.11.2023</t>
  </si>
  <si>
    <t>Отчет об исполнении консолидированного бюджета Октябрьского района по состоянию на 01.11.2023</t>
  </si>
  <si>
    <t>Отчет  об  исполнении  консолидированного  бюджета  района  по  расходам на 1 ноября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</si>
  <si>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</si>
  <si>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</si>
  <si>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</si>
  <si>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</si>
  <si>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</si>
  <si>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</si>
  <si>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01.11.2023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</si>
  <si>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</si>
  <si>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</si>
  <si>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</si>
  <si>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</si>
  <si>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01.11.2023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</si>
  <si>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</si>
  <si>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</si>
  <si>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</si>
  <si>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</si>
  <si>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</si>
  <si>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</si>
  <si>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</si>
  <si>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</si>
  <si>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</si>
  <si>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</si>
  <si>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</si>
  <si>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</si>
  <si>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</si>
  <si>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</si>
  <si>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</si>
  <si>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</si>
  <si>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</si>
  <si>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</si>
  <si>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</si>
  <si>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</si>
  <si>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</si>
  <si>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</si>
  <si>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</si>
  <si>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</si>
  <si>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</si>
  <si>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</si>
  <si>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</si>
  <si>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</si>
  <si>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</si>
  <si>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</si>
  <si>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</si>
  <si>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</si>
  <si>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</si>
  <si>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</si>
  <si>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</si>
  <si>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</si>
  <si>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</si>
  <si>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</si>
  <si>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</si>
  <si>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</si>
  <si>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</si>
  <si>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</si>
  <si>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</si>
  <si>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</si>
  <si>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</si>
  <si>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</si>
  <si>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</si>
  <si>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</si>
  <si>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</si>
  <si>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</si>
  <si>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</si>
  <si>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</si>
  <si>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</si>
  <si>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</si>
  <si>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</si>
  <si>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</si>
  <si>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</si>
  <si>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</si>
  <si>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</si>
  <si>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</si>
  <si>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</si>
  <si>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</si>
  <si>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</si>
  <si>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</si>
  <si>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</si>
  <si>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</si>
  <si>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</si>
  <si>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</si>
  <si>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</si>
  <si>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</si>
  <si>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</si>
  <si>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</si>
  <si>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</si>
  <si>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</si>
  <si>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</si>
  <si>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</si>
  <si>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</si>
  <si>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</si>
  <si>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</si>
  <si>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</si>
  <si>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</si>
  <si>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(091F367484, 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</si>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</sst>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/>
    </xf>
    <xf numFmtId="178" fontId="5" fillId="0" borderId="17" xfId="0" applyNumberFormat="1" applyFont="1" applyFill="1" applyBorder="1" applyAlignment="1">
      <alignment vertical="top"/>
    </xf>
    <xf numFmtId="178" fontId="4" fillId="0" borderId="17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Fill="1" applyBorder="1" applyAlignment="1">
      <alignment vertical="top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Alignment="1">
      <alignment horizontal="center" vertical="center" wrapText="1"/>
      <protection/>
    </xf>
    <xf numFmtId="181" fontId="10" fillId="0" borderId="0" xfId="54" applyNumberFormat="1" applyFont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49" fontId="12" fillId="0" borderId="19" xfId="54" applyNumberFormat="1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20" xfId="0" applyNumberFormat="1" applyFont="1" applyBorder="1" applyAlignment="1">
      <alignment horizontal="center" vertical="center" wrapText="1"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20" xfId="54" applyFont="1" applyBorder="1" applyAlignment="1">
      <alignment horizontal="center" vertical="center" wrapText="1"/>
      <protection/>
    </xf>
    <xf numFmtId="49" fontId="20" fillId="34" borderId="19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20" xfId="0" applyNumberFormat="1" applyFont="1" applyFill="1" applyBorder="1" applyAlignment="1">
      <alignment horizontal="center" vertical="center" wrapText="1"/>
    </xf>
    <xf numFmtId="49" fontId="12" fillId="0" borderId="19" xfId="54" applyNumberFormat="1" applyFont="1" applyBorder="1" applyAlignment="1" quotePrefix="1">
      <alignment horizontal="center" vertical="center" wrapText="1"/>
      <protection/>
    </xf>
    <xf numFmtId="0" fontId="12" fillId="0" borderId="13" xfId="54" applyFont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49" fontId="12" fillId="33" borderId="19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9" xfId="54" applyNumberFormat="1" applyFont="1" applyFill="1" applyBorder="1" applyAlignment="1">
      <alignment horizontal="center" vertical="center" wrapText="1"/>
      <protection/>
    </xf>
    <xf numFmtId="0" fontId="12" fillId="36" borderId="13" xfId="54" applyFont="1" applyFill="1" applyBorder="1" applyAlignment="1">
      <alignment horizontal="left" vertical="center" wrapText="1"/>
      <protection/>
    </xf>
    <xf numFmtId="0" fontId="13" fillId="0" borderId="13" xfId="53" applyFont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12" fillId="33" borderId="13" xfId="54" applyFont="1" applyFill="1" applyBorder="1" applyAlignment="1">
      <alignment horizontal="left" vertical="center" wrapText="1"/>
      <protection/>
    </xf>
    <xf numFmtId="0" fontId="24" fillId="0" borderId="13" xfId="54" applyFont="1" applyBorder="1" applyAlignment="1">
      <alignment horizontal="left" vertical="center" wrapText="1"/>
      <protection/>
    </xf>
    <xf numFmtId="0" fontId="13" fillId="33" borderId="13" xfId="53" applyFont="1" applyFill="1" applyBorder="1" applyAlignment="1" applyProtection="1">
      <alignment horizontal="left" vertical="center" wrapText="1"/>
      <protection hidden="1"/>
    </xf>
    <xf numFmtId="0" fontId="13" fillId="0" borderId="13" xfId="53" applyFont="1" applyBorder="1" applyAlignment="1" applyProtection="1">
      <alignment horizontal="left" vertical="top" wrapText="1"/>
      <protection hidden="1"/>
    </xf>
    <xf numFmtId="2" fontId="14" fillId="0" borderId="20" xfId="0" applyNumberFormat="1" applyFont="1" applyBorder="1" applyAlignment="1">
      <alignment horizontal="center" vertical="center" wrapText="1"/>
    </xf>
    <xf numFmtId="0" fontId="1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13" fillId="0" borderId="19" xfId="54" applyNumberFormat="1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20" xfId="0" applyNumberFormat="1" applyFont="1" applyBorder="1" applyAlignment="1">
      <alignment horizontal="center" vertical="center" wrapText="1"/>
    </xf>
    <xf numFmtId="49" fontId="20" fillId="34" borderId="19" xfId="54" applyNumberFormat="1" applyFont="1" applyFill="1" applyBorder="1" applyAlignment="1">
      <alignment horizontal="center" vertical="center" wrapText="1"/>
      <protection/>
    </xf>
    <xf numFmtId="0" fontId="20" fillId="34" borderId="13" xfId="0" applyFont="1" applyFill="1" applyBorder="1" applyAlignment="1">
      <alignment horizontal="left" vertical="center" wrapText="1"/>
    </xf>
    <xf numFmtId="179" fontId="14" fillId="34" borderId="2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81" fontId="14" fillId="33" borderId="20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1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181" fontId="13" fillId="34" borderId="21" xfId="54" applyNumberFormat="1" applyFont="1" applyFill="1" applyBorder="1" applyAlignment="1">
      <alignment horizontal="center" vertical="center" wrapText="1"/>
      <protection/>
    </xf>
    <xf numFmtId="181" fontId="14" fillId="34" borderId="22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11" fillId="0" borderId="0" xfId="54" applyNumberFormat="1" applyFont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10" fillId="5" borderId="0" xfId="0" applyNumberFormat="1" applyFont="1" applyFill="1" applyAlignment="1">
      <alignment horizontal="center" vertical="center" wrapText="1"/>
    </xf>
    <xf numFmtId="181" fontId="11" fillId="5" borderId="0" xfId="54" applyNumberFormat="1" applyFont="1" applyFill="1" applyAlignment="1">
      <alignment horizontal="center" vertical="center" wrapText="1"/>
      <protection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right" vertical="center" wrapText="1"/>
    </xf>
    <xf numFmtId="0" fontId="24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26" fillId="33" borderId="0" xfId="54" applyNumberFormat="1" applyFont="1" applyFill="1" applyAlignment="1">
      <alignment horizontal="center" vertical="center" wrapText="1"/>
      <protection/>
    </xf>
    <xf numFmtId="181" fontId="26" fillId="0" borderId="0" xfId="0" applyNumberFormat="1" applyFont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0" fontId="2" fillId="0" borderId="14" xfId="43" applyFont="1" applyFill="1" applyBorder="1" applyAlignment="1">
      <alignment horizontal="center" vertical="top" wrapText="1"/>
    </xf>
    <xf numFmtId="170" fontId="2" fillId="0" borderId="24" xfId="43" applyFont="1" applyFill="1" applyBorder="1" applyAlignment="1">
      <alignment horizontal="center" vertical="top" wrapText="1"/>
    </xf>
    <xf numFmtId="178" fontId="4" fillId="0" borderId="24" xfId="0" applyNumberFormat="1" applyFont="1" applyFill="1" applyBorder="1" applyAlignment="1">
      <alignment horizontal="center" vertical="top"/>
    </xf>
    <xf numFmtId="0" fontId="24" fillId="0" borderId="0" xfId="54" applyFont="1" applyAlignment="1">
      <alignment horizontal="right" vertical="center" wrapText="1"/>
      <protection/>
    </xf>
    <xf numFmtId="181" fontId="26" fillId="0" borderId="0" xfId="54" applyNumberFormat="1" applyFont="1" applyAlignment="1">
      <alignment horizontal="left" vertical="center" wrapText="1"/>
      <protection/>
    </xf>
    <xf numFmtId="181" fontId="15" fillId="5" borderId="13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20" xfId="54" applyNumberFormat="1" applyFont="1" applyBorder="1" applyAlignment="1">
      <alignment horizontal="center" vertical="center" wrapText="1"/>
      <protection/>
    </xf>
    <xf numFmtId="181" fontId="1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34" borderId="25" xfId="54" applyFont="1" applyFill="1" applyBorder="1" applyAlignment="1">
      <alignment horizontal="center" vertical="center" wrapText="1"/>
      <protection/>
    </xf>
    <xf numFmtId="0" fontId="25" fillId="34" borderId="21" xfId="54" applyFont="1" applyFill="1" applyBorder="1" applyAlignment="1">
      <alignment horizontal="center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13" xfId="54" applyNumberFormat="1" applyFont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0" fontId="8" fillId="0" borderId="0" xfId="54" applyFont="1" applyAlignment="1">
      <alignment horizontal="center" vertical="center" wrapText="1"/>
      <protection/>
    </xf>
    <xf numFmtId="49" fontId="12" fillId="0" borderId="26" xfId="54" applyNumberFormat="1" applyFont="1" applyBorder="1" applyAlignment="1">
      <alignment horizontal="center" vertical="center" wrapText="1"/>
      <protection/>
    </xf>
    <xf numFmtId="49" fontId="12" fillId="0" borderId="19" xfId="54" applyNumberFormat="1" applyFont="1" applyBorder="1" applyAlignment="1">
      <alignment horizontal="center" vertical="center" wrapText="1"/>
      <protection/>
    </xf>
    <xf numFmtId="0" fontId="12" fillId="0" borderId="27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27" xfId="54" applyNumberFormat="1" applyFont="1" applyBorder="1" applyAlignment="1">
      <alignment horizontal="center" vertical="center" wrapText="1"/>
      <protection/>
    </xf>
    <xf numFmtId="181" fontId="13" fillId="0" borderId="27" xfId="0" applyNumberFormat="1" applyFont="1" applyBorder="1" applyAlignment="1">
      <alignment horizontal="center" vertical="center" wrapText="1"/>
    </xf>
    <xf numFmtId="181" fontId="14" fillId="0" borderId="28" xfId="0" applyNumberFormat="1" applyFont="1" applyBorder="1" applyAlignment="1">
      <alignment horizontal="center" vertical="center" wrapText="1"/>
    </xf>
    <xf numFmtId="181" fontId="14" fillId="0" borderId="29" xfId="0" applyNumberFormat="1" applyFont="1" applyBorder="1" applyAlignment="1">
      <alignment horizontal="center" vertical="center" wrapText="1"/>
    </xf>
    <xf numFmtId="181" fontId="14" fillId="0" borderId="30" xfId="0" applyNumberFormat="1" applyFont="1" applyBorder="1" applyAlignment="1">
      <alignment horizontal="center" vertical="center" wrapText="1"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9" fillId="0" borderId="13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2" sqref="K12"/>
    </sheetView>
  </sheetViews>
  <sheetFormatPr defaultColWidth="9.125" defaultRowHeight="12.75"/>
  <cols>
    <col min="1" max="1" width="21.375" style="1" customWidth="1"/>
    <col min="2" max="2" width="55.375" style="1" customWidth="1"/>
    <col min="3" max="3" width="11.125" style="1" customWidth="1"/>
    <col min="4" max="4" width="11.50390625" style="1" customWidth="1"/>
    <col min="5" max="5" width="11.125" style="1" hidden="1" customWidth="1"/>
    <col min="6" max="6" width="13.375" style="1" customWidth="1"/>
    <col min="7" max="7" width="9.625" style="1" customWidth="1"/>
    <col min="8" max="8" width="9.50390625" style="1" customWidth="1"/>
    <col min="9" max="16384" width="9.125" style="1" customWidth="1"/>
  </cols>
  <sheetData>
    <row r="1" spans="1:8" ht="18.75" customHeight="1">
      <c r="A1" s="172" t="s">
        <v>66</v>
      </c>
      <c r="B1" s="172"/>
      <c r="C1" s="172"/>
      <c r="D1" s="172"/>
      <c r="E1" s="172"/>
      <c r="F1" s="172"/>
      <c r="G1" s="172"/>
      <c r="H1" s="172"/>
    </row>
    <row r="2" spans="1:6" ht="14.25" customHeight="1">
      <c r="A2" s="173"/>
      <c r="B2" s="173"/>
      <c r="C2" s="173"/>
      <c r="D2" s="173"/>
      <c r="E2" s="173"/>
      <c r="F2" s="173"/>
    </row>
    <row r="3" spans="1:6" ht="14.25" customHeight="1">
      <c r="A3" s="35"/>
      <c r="B3" s="36"/>
      <c r="C3" s="36"/>
      <c r="D3" s="36"/>
      <c r="E3" s="36"/>
      <c r="F3" s="37" t="s">
        <v>51</v>
      </c>
    </row>
    <row r="4" spans="1:9" ht="12.75" customHeight="1">
      <c r="A4" s="38" t="s">
        <v>39</v>
      </c>
      <c r="B4" s="39"/>
      <c r="C4" s="167" t="s">
        <v>58</v>
      </c>
      <c r="D4" s="167" t="s">
        <v>64</v>
      </c>
      <c r="E4" s="167" t="s">
        <v>63</v>
      </c>
      <c r="F4" s="167" t="s">
        <v>65</v>
      </c>
      <c r="G4" s="167" t="s">
        <v>59</v>
      </c>
      <c r="H4" s="167" t="s">
        <v>60</v>
      </c>
      <c r="I4" s="71"/>
    </row>
    <row r="5" spans="1:9" ht="27.75" customHeight="1">
      <c r="A5" s="40" t="s">
        <v>42</v>
      </c>
      <c r="B5" s="41" t="s">
        <v>16</v>
      </c>
      <c r="C5" s="168"/>
      <c r="D5" s="168"/>
      <c r="E5" s="168"/>
      <c r="F5" s="168"/>
      <c r="G5" s="168"/>
      <c r="H5" s="168"/>
      <c r="I5" s="71"/>
    </row>
    <row r="6" spans="1:9" ht="44.25" customHeight="1">
      <c r="A6" s="40"/>
      <c r="B6" s="41"/>
      <c r="C6" s="169"/>
      <c r="D6" s="169"/>
      <c r="E6" s="169"/>
      <c r="F6" s="169"/>
      <c r="G6" s="169"/>
      <c r="H6" s="169"/>
      <c r="I6" s="71"/>
    </row>
    <row r="7" spans="1:8" ht="12.75">
      <c r="A7" s="165" t="s">
        <v>22</v>
      </c>
      <c r="B7" s="166"/>
      <c r="C7" s="166"/>
      <c r="D7" s="166"/>
      <c r="E7" s="166"/>
      <c r="F7" s="166"/>
      <c r="G7" s="166"/>
      <c r="H7" s="166"/>
    </row>
    <row r="8" spans="1:8" ht="12.75">
      <c r="A8" s="49" t="s">
        <v>3</v>
      </c>
      <c r="B8" s="52" t="s">
        <v>50</v>
      </c>
      <c r="C8" s="60">
        <f>C9+C11+C12+C13+C15+C16+C18+C20+C14+C21+C17+C19+C10</f>
        <v>991597.3999999999</v>
      </c>
      <c r="D8" s="60">
        <f>D9+D11+D12+D13+D15+D16+D18+D20+D14+D21+D17+D19+D10</f>
        <v>1077670.2000000002</v>
      </c>
      <c r="E8" s="48" t="e">
        <f>E9+E11+E12+E13+E15+E16+E18+E20+E14+E21+E17+E19+E10</f>
        <v>#REF!</v>
      </c>
      <c r="F8" s="48">
        <f>F9+F11+F12+F13+F15+F16+F18+F20+F14+F21+F17+F19+F10</f>
        <v>1033517.6000000001</v>
      </c>
      <c r="G8" s="19">
        <f aca="true" t="shared" si="0" ref="G8:G13">F8*100/D8</f>
        <v>95.90295806639173</v>
      </c>
      <c r="H8" s="19">
        <f aca="true" t="shared" si="1" ref="H8:H16">F8*100/C8</f>
        <v>104.22754234732768</v>
      </c>
    </row>
    <row r="9" spans="1:11" ht="12.75">
      <c r="A9" s="17" t="s">
        <v>56</v>
      </c>
      <c r="B9" s="23" t="s">
        <v>57</v>
      </c>
      <c r="C9" s="61">
        <v>746411.9</v>
      </c>
      <c r="D9" s="46">
        <v>800023.3</v>
      </c>
      <c r="E9" s="34" t="e">
        <f>#REF!+#REF!+#REF!</f>
        <v>#REF!</v>
      </c>
      <c r="F9" s="53">
        <v>778693.4</v>
      </c>
      <c r="G9" s="53">
        <f t="shared" si="0"/>
        <v>97.33384015190558</v>
      </c>
      <c r="H9" s="14">
        <f t="shared" si="1"/>
        <v>104.32489085450004</v>
      </c>
      <c r="K9" s="2"/>
    </row>
    <row r="10" spans="1:8" ht="25.5" customHeight="1">
      <c r="A10" s="17" t="s">
        <v>55</v>
      </c>
      <c r="B10" s="23" t="s">
        <v>54</v>
      </c>
      <c r="C10" s="61">
        <v>4122.2</v>
      </c>
      <c r="D10" s="46">
        <v>4722.2</v>
      </c>
      <c r="E10" s="34" t="e">
        <f>#REF!+#REF!+#REF!</f>
        <v>#REF!</v>
      </c>
      <c r="F10" s="14">
        <v>4195</v>
      </c>
      <c r="G10" s="14">
        <f t="shared" si="0"/>
        <v>88.83571216805727</v>
      </c>
      <c r="H10" s="14">
        <f t="shared" si="1"/>
        <v>101.76604725631944</v>
      </c>
    </row>
    <row r="11" spans="1:8" ht="12.75">
      <c r="A11" s="9" t="s">
        <v>8</v>
      </c>
      <c r="B11" s="57" t="s">
        <v>5</v>
      </c>
      <c r="C11" s="61">
        <v>68361.5</v>
      </c>
      <c r="D11" s="46">
        <v>68417.4</v>
      </c>
      <c r="E11" s="34" t="e">
        <f>#REF!+#REF!+#REF!</f>
        <v>#REF!</v>
      </c>
      <c r="F11" s="14">
        <v>64357.9</v>
      </c>
      <c r="G11" s="14">
        <f t="shared" si="0"/>
        <v>94.06656786139199</v>
      </c>
      <c r="H11" s="14">
        <f t="shared" si="1"/>
        <v>94.14348719674085</v>
      </c>
    </row>
    <row r="12" spans="1:8" ht="12.75">
      <c r="A12" s="9" t="s">
        <v>9</v>
      </c>
      <c r="B12" s="57" t="s">
        <v>6</v>
      </c>
      <c r="C12" s="61">
        <v>9937.5</v>
      </c>
      <c r="D12" s="46">
        <v>12832.6</v>
      </c>
      <c r="E12" s="34" t="e">
        <f>#REF!+#REF!+#REF!</f>
        <v>#REF!</v>
      </c>
      <c r="F12" s="14">
        <v>9287.2</v>
      </c>
      <c r="G12" s="14">
        <f t="shared" si="0"/>
        <v>72.37192774652058</v>
      </c>
      <c r="H12" s="14">
        <f t="shared" si="1"/>
        <v>93.45610062893083</v>
      </c>
    </row>
    <row r="13" spans="1:8" ht="11.25" customHeight="1">
      <c r="A13" s="9" t="s">
        <v>10</v>
      </c>
      <c r="B13" s="57" t="s">
        <v>21</v>
      </c>
      <c r="C13" s="61">
        <v>4256.5</v>
      </c>
      <c r="D13" s="46">
        <v>4506.5</v>
      </c>
      <c r="E13" s="34" t="e">
        <f>#REF!+#REF!+#REF!</f>
        <v>#REF!</v>
      </c>
      <c r="F13" s="14">
        <v>3909.4</v>
      </c>
      <c r="G13" s="14">
        <f t="shared" si="0"/>
        <v>86.75024963940974</v>
      </c>
      <c r="H13" s="14">
        <f t="shared" si="1"/>
        <v>91.84541289792082</v>
      </c>
    </row>
    <row r="14" spans="1:8" ht="21.75" customHeight="1" hidden="1">
      <c r="A14" s="9" t="s">
        <v>35</v>
      </c>
      <c r="B14" s="57" t="s">
        <v>36</v>
      </c>
      <c r="C14" s="61"/>
      <c r="D14" s="46"/>
      <c r="E14" s="34" t="e">
        <f>#REF!+#REF!+#REF!</f>
        <v>#REF!</v>
      </c>
      <c r="F14" s="14"/>
      <c r="G14" s="14"/>
      <c r="H14" s="14" t="e">
        <f t="shared" si="1"/>
        <v>#DIV/0!</v>
      </c>
    </row>
    <row r="15" spans="1:8" ht="22.5">
      <c r="A15" s="10" t="s">
        <v>11</v>
      </c>
      <c r="B15" s="57" t="s">
        <v>17</v>
      </c>
      <c r="C15" s="61">
        <v>115365.6</v>
      </c>
      <c r="D15" s="46">
        <v>126074.8</v>
      </c>
      <c r="E15" s="34" t="e">
        <f>#REF!+#REF!+#REF!</f>
        <v>#REF!</v>
      </c>
      <c r="F15" s="14">
        <v>114909.8</v>
      </c>
      <c r="G15" s="14">
        <f aca="true" t="shared" si="2" ref="G15:G25">F15*100/D15</f>
        <v>91.14414617354142</v>
      </c>
      <c r="H15" s="14">
        <f t="shared" si="1"/>
        <v>99.60490822220835</v>
      </c>
    </row>
    <row r="16" spans="1:8" ht="12.75">
      <c r="A16" s="24" t="s">
        <v>14</v>
      </c>
      <c r="B16" s="57" t="s">
        <v>13</v>
      </c>
      <c r="C16" s="61">
        <v>19334</v>
      </c>
      <c r="D16" s="46">
        <v>25467.7</v>
      </c>
      <c r="E16" s="34" t="e">
        <f>#REF!+#REF!+#REF!</f>
        <v>#REF!</v>
      </c>
      <c r="F16" s="14">
        <v>21803.4</v>
      </c>
      <c r="G16" s="14">
        <f t="shared" si="2"/>
        <v>85.61197124200457</v>
      </c>
      <c r="H16" s="14">
        <f t="shared" si="1"/>
        <v>112.77231819592429</v>
      </c>
    </row>
    <row r="17" spans="1:8" ht="24" customHeight="1">
      <c r="A17" s="25" t="s">
        <v>40</v>
      </c>
      <c r="B17" s="57" t="s">
        <v>41</v>
      </c>
      <c r="C17" s="61">
        <v>0</v>
      </c>
      <c r="D17" s="46">
        <v>400</v>
      </c>
      <c r="E17" s="34" t="e">
        <f>#REF!+#REF!+#REF!</f>
        <v>#REF!</v>
      </c>
      <c r="F17" s="14">
        <v>647.6</v>
      </c>
      <c r="G17" s="14">
        <f t="shared" si="2"/>
        <v>161.9</v>
      </c>
      <c r="H17" s="14"/>
    </row>
    <row r="18" spans="1:8" ht="12.75">
      <c r="A18" s="25" t="s">
        <v>18</v>
      </c>
      <c r="B18" s="57" t="s">
        <v>15</v>
      </c>
      <c r="C18" s="61">
        <v>11676.1</v>
      </c>
      <c r="D18" s="46">
        <v>24181</v>
      </c>
      <c r="E18" s="34" t="e">
        <f>#REF!+#REF!+#REF!</f>
        <v>#REF!</v>
      </c>
      <c r="F18" s="14">
        <v>23872.4</v>
      </c>
      <c r="G18" s="14">
        <f t="shared" si="2"/>
        <v>98.72379140647615</v>
      </c>
      <c r="H18" s="14">
        <f>F18*100/C18</f>
        <v>204.45525475115835</v>
      </c>
    </row>
    <row r="19" spans="1:8" ht="12.75">
      <c r="A19" s="25" t="s">
        <v>44</v>
      </c>
      <c r="B19" s="57" t="s">
        <v>45</v>
      </c>
      <c r="C19" s="61">
        <v>18.6</v>
      </c>
      <c r="D19" s="46">
        <v>18.6</v>
      </c>
      <c r="E19" s="34" t="e">
        <f>#REF!+#REF!+#REF!</f>
        <v>#REF!</v>
      </c>
      <c r="F19" s="14">
        <v>0</v>
      </c>
      <c r="G19" s="14">
        <f t="shared" si="2"/>
        <v>0</v>
      </c>
      <c r="H19" s="14">
        <f>F19*100/C19</f>
        <v>0</v>
      </c>
    </row>
    <row r="20" spans="1:8" ht="12.75">
      <c r="A20" s="17" t="s">
        <v>12</v>
      </c>
      <c r="B20" s="57" t="s">
        <v>7</v>
      </c>
      <c r="C20" s="61">
        <v>12113.5</v>
      </c>
      <c r="D20" s="46">
        <v>10676.1</v>
      </c>
      <c r="E20" s="34" t="e">
        <f>#REF!+#REF!+#REF!</f>
        <v>#REF!</v>
      </c>
      <c r="F20" s="14">
        <v>11516</v>
      </c>
      <c r="G20" s="14">
        <f t="shared" si="2"/>
        <v>107.86710502898998</v>
      </c>
      <c r="H20" s="14">
        <f>F20*100/C20</f>
        <v>95.0674866884055</v>
      </c>
    </row>
    <row r="21" spans="1:8" ht="12.75">
      <c r="A21" s="26" t="s">
        <v>37</v>
      </c>
      <c r="B21" s="12" t="s">
        <v>38</v>
      </c>
      <c r="C21" s="61">
        <v>0</v>
      </c>
      <c r="D21" s="46">
        <v>350</v>
      </c>
      <c r="E21" s="34" t="e">
        <f>#REF!+#REF!+#REF!</f>
        <v>#REF!</v>
      </c>
      <c r="F21" s="14">
        <v>325.5</v>
      </c>
      <c r="G21" s="14">
        <f t="shared" si="2"/>
        <v>93</v>
      </c>
      <c r="H21" s="14"/>
    </row>
    <row r="22" spans="1:8" ht="15.75" customHeight="1">
      <c r="A22" s="20" t="s">
        <v>1</v>
      </c>
      <c r="B22" s="65" t="s">
        <v>0</v>
      </c>
      <c r="C22" s="62">
        <f>C23+C26+C27+C25+C24</f>
        <v>4008342.9</v>
      </c>
      <c r="D22" s="62">
        <f>D23+D26+D27+D25+D24</f>
        <v>4388634.8</v>
      </c>
      <c r="E22" s="62" t="e">
        <f>E23+E26+E27+E25+E24</f>
        <v>#REF!</v>
      </c>
      <c r="F22" s="62">
        <f>F23+F26+F27+F25+F24</f>
        <v>2799237.5</v>
      </c>
      <c r="G22" s="19">
        <f t="shared" si="2"/>
        <v>63.78378761431687</v>
      </c>
      <c r="H22" s="19">
        <f>F22*100/C22</f>
        <v>69.83528030997547</v>
      </c>
    </row>
    <row r="23" spans="1:8" ht="28.5" customHeight="1">
      <c r="A23" s="58" t="s">
        <v>49</v>
      </c>
      <c r="B23" s="66" t="s">
        <v>20</v>
      </c>
      <c r="C23" s="61">
        <v>4008342.9</v>
      </c>
      <c r="D23" s="46">
        <v>4310656.7</v>
      </c>
      <c r="E23" s="34" t="e">
        <f>#REF!+#REF!+#REF!</f>
        <v>#REF!</v>
      </c>
      <c r="F23" s="14">
        <v>2746441.2</v>
      </c>
      <c r="G23" s="14">
        <f t="shared" si="2"/>
        <v>63.71282593670704</v>
      </c>
      <c r="H23" s="14">
        <f>F23*100/C23</f>
        <v>68.51812004407108</v>
      </c>
    </row>
    <row r="24" spans="1:8" ht="18" customHeight="1">
      <c r="A24" s="58" t="s">
        <v>61</v>
      </c>
      <c r="B24" s="66" t="s">
        <v>62</v>
      </c>
      <c r="C24" s="61"/>
      <c r="D24" s="46">
        <v>769</v>
      </c>
      <c r="E24" s="34" t="e">
        <f>#REF!+#REF!+#REF!</f>
        <v>#REF!</v>
      </c>
      <c r="F24" s="14">
        <v>1202.8</v>
      </c>
      <c r="G24" s="14">
        <f t="shared" si="2"/>
        <v>156.41092327698308</v>
      </c>
      <c r="H24" s="14"/>
    </row>
    <row r="25" spans="1:8" ht="18.75" customHeight="1">
      <c r="A25" s="58" t="s">
        <v>53</v>
      </c>
      <c r="B25" s="67" t="s">
        <v>19</v>
      </c>
      <c r="C25" s="61"/>
      <c r="D25" s="46">
        <v>81148</v>
      </c>
      <c r="E25" s="34" t="e">
        <f>#REF!+#REF!+#REF!</f>
        <v>#REF!</v>
      </c>
      <c r="F25" s="14">
        <v>55106.3</v>
      </c>
      <c r="G25" s="14">
        <f t="shared" si="2"/>
        <v>67.90838960910928</v>
      </c>
      <c r="H25" s="14"/>
    </row>
    <row r="26" spans="1:8" ht="51" customHeight="1">
      <c r="A26" s="58" t="s">
        <v>52</v>
      </c>
      <c r="B26" s="12" t="s">
        <v>47</v>
      </c>
      <c r="C26" s="61"/>
      <c r="D26" s="46"/>
      <c r="E26" s="34" t="e">
        <f>#REF!+#REF!+#REF!</f>
        <v>#REF!</v>
      </c>
      <c r="F26" s="14">
        <v>426.1</v>
      </c>
      <c r="G26" s="14"/>
      <c r="H26" s="14"/>
    </row>
    <row r="27" spans="1:8" ht="13.5" customHeight="1">
      <c r="A27" s="58" t="s">
        <v>48</v>
      </c>
      <c r="B27" s="15" t="s">
        <v>46</v>
      </c>
      <c r="C27" s="61"/>
      <c r="D27" s="46">
        <v>-3938.9</v>
      </c>
      <c r="E27" s="34" t="e">
        <f>#REF!+#REF!+#REF!</f>
        <v>#REF!</v>
      </c>
      <c r="F27" s="14">
        <v>-3938.9</v>
      </c>
      <c r="G27" s="14">
        <f>F27*100/D27</f>
        <v>100</v>
      </c>
      <c r="H27" s="14"/>
    </row>
    <row r="28" spans="1:8" ht="15.75" customHeight="1">
      <c r="A28" s="17"/>
      <c r="B28" s="18" t="s">
        <v>4</v>
      </c>
      <c r="C28" s="19">
        <f>C22+C8</f>
        <v>4999940.3</v>
      </c>
      <c r="D28" s="19">
        <f>D22+D8+0.1</f>
        <v>5466305.1</v>
      </c>
      <c r="E28" s="19" t="e">
        <f>E22+E8</f>
        <v>#REF!</v>
      </c>
      <c r="F28" s="19">
        <f>F22+F8</f>
        <v>3832755.1</v>
      </c>
      <c r="G28" s="19">
        <f>F28*100/D28</f>
        <v>70.11601127057472</v>
      </c>
      <c r="H28" s="19">
        <f>F28*100/C28</f>
        <v>76.65601727284624</v>
      </c>
    </row>
    <row r="29" spans="1:8" ht="12.75">
      <c r="A29" s="170"/>
      <c r="B29" s="171"/>
      <c r="C29" s="171"/>
      <c r="D29" s="171"/>
      <c r="E29" s="171"/>
      <c r="F29" s="171"/>
      <c r="G29" s="19"/>
      <c r="H29" s="14"/>
    </row>
    <row r="30" spans="1:8" ht="12.75">
      <c r="A30" s="165" t="s">
        <v>23</v>
      </c>
      <c r="B30" s="166"/>
      <c r="C30" s="166"/>
      <c r="D30" s="166"/>
      <c r="E30" s="166"/>
      <c r="F30" s="166"/>
      <c r="G30" s="166"/>
      <c r="H30" s="166"/>
    </row>
    <row r="31" spans="1:8" ht="12.75">
      <c r="A31" s="20" t="s">
        <v>3</v>
      </c>
      <c r="B31" s="21" t="s">
        <v>50</v>
      </c>
      <c r="C31" s="60">
        <f>C32+C34+C36+C38+C35+C37+C40+C33+C39</f>
        <v>20907.3</v>
      </c>
      <c r="D31" s="22">
        <f>D32+D34+D36+D38+D35+D37+D40+D33</f>
        <v>20958.899999999998</v>
      </c>
      <c r="E31" s="22" t="e">
        <f>E32+E34+E36+E38+E35+E37+E40+E33</f>
        <v>#REF!</v>
      </c>
      <c r="F31" s="22">
        <f>F32+F34+F36+F38+F35+F37+F40+F33+F39</f>
        <v>21510.5</v>
      </c>
      <c r="G31" s="19">
        <f aca="true" t="shared" si="3" ref="G31:G38">F31*100/D31</f>
        <v>102.63181750950672</v>
      </c>
      <c r="H31" s="19">
        <f aca="true" t="shared" si="4" ref="H31:H36">F31*100/C31</f>
        <v>102.88511668173318</v>
      </c>
    </row>
    <row r="32" spans="1:8" ht="12.75">
      <c r="A32" s="9" t="s">
        <v>56</v>
      </c>
      <c r="B32" s="42" t="s">
        <v>57</v>
      </c>
      <c r="C32" s="61">
        <v>16900</v>
      </c>
      <c r="D32" s="46">
        <v>16900</v>
      </c>
      <c r="E32" s="34" t="e">
        <f>#REF!+#REF!+#REF!</f>
        <v>#REF!</v>
      </c>
      <c r="F32" s="53">
        <v>18029.7</v>
      </c>
      <c r="G32" s="14">
        <f t="shared" si="3"/>
        <v>106.68461538461538</v>
      </c>
      <c r="H32" s="14">
        <f t="shared" si="4"/>
        <v>106.68461538461538</v>
      </c>
    </row>
    <row r="33" spans="1:8" ht="25.5" customHeight="1">
      <c r="A33" s="9" t="s">
        <v>55</v>
      </c>
      <c r="B33" s="23" t="s">
        <v>54</v>
      </c>
      <c r="C33" s="61">
        <v>1918.5</v>
      </c>
      <c r="D33" s="46">
        <v>1918.5</v>
      </c>
      <c r="E33" s="34" t="e">
        <f>#REF!+#REF!+#REF!</f>
        <v>#REF!</v>
      </c>
      <c r="F33" s="53">
        <v>1952.3</v>
      </c>
      <c r="G33" s="14">
        <f t="shared" si="3"/>
        <v>101.76179306750065</v>
      </c>
      <c r="H33" s="14">
        <f t="shared" si="4"/>
        <v>101.76179306750065</v>
      </c>
    </row>
    <row r="34" spans="1:8" ht="12.75">
      <c r="A34" s="9" t="s">
        <v>9</v>
      </c>
      <c r="B34" s="23" t="s">
        <v>6</v>
      </c>
      <c r="C34" s="61">
        <v>1187</v>
      </c>
      <c r="D34" s="46">
        <v>1187</v>
      </c>
      <c r="E34" s="34" t="e">
        <f>#REF!+#REF!+#REF!</f>
        <v>#REF!</v>
      </c>
      <c r="F34" s="14">
        <v>646</v>
      </c>
      <c r="G34" s="14">
        <f t="shared" si="3"/>
        <v>54.4229149115417</v>
      </c>
      <c r="H34" s="14">
        <f t="shared" si="4"/>
        <v>54.4229149115417</v>
      </c>
    </row>
    <row r="35" spans="1:8" ht="12.75">
      <c r="A35" s="9" t="s">
        <v>10</v>
      </c>
      <c r="B35" s="23" t="s">
        <v>21</v>
      </c>
      <c r="C35" s="61">
        <v>9.3</v>
      </c>
      <c r="D35" s="46">
        <v>9.3</v>
      </c>
      <c r="E35" s="34" t="e">
        <f>#REF!+#REF!+#REF!</f>
        <v>#REF!</v>
      </c>
      <c r="F35" s="14">
        <v>2.7</v>
      </c>
      <c r="G35" s="14">
        <f t="shared" si="3"/>
        <v>29.032258064516128</v>
      </c>
      <c r="H35" s="14">
        <f t="shared" si="4"/>
        <v>29.032258064516128</v>
      </c>
    </row>
    <row r="36" spans="1:8" ht="22.5">
      <c r="A36" s="10" t="s">
        <v>11</v>
      </c>
      <c r="B36" s="23" t="s">
        <v>17</v>
      </c>
      <c r="C36" s="61">
        <v>772.5</v>
      </c>
      <c r="D36" s="46">
        <v>772.5</v>
      </c>
      <c r="E36" s="34" t="e">
        <f>#REF!+#REF!+#REF!</f>
        <v>#REF!</v>
      </c>
      <c r="F36" s="14">
        <v>798.5</v>
      </c>
      <c r="G36" s="14">
        <f t="shared" si="3"/>
        <v>103.36569579288026</v>
      </c>
      <c r="H36" s="14">
        <f t="shared" si="4"/>
        <v>103.36569579288026</v>
      </c>
    </row>
    <row r="37" spans="1:8" ht="28.5" customHeight="1">
      <c r="A37" s="25" t="s">
        <v>40</v>
      </c>
      <c r="B37" s="23" t="s">
        <v>41</v>
      </c>
      <c r="C37" s="61">
        <v>0</v>
      </c>
      <c r="D37" s="46">
        <v>51.6</v>
      </c>
      <c r="E37" s="34" t="e">
        <f>#REF!+#REF!+#REF!</f>
        <v>#REF!</v>
      </c>
      <c r="F37" s="14">
        <v>51.6</v>
      </c>
      <c r="G37" s="14">
        <f t="shared" si="3"/>
        <v>100</v>
      </c>
      <c r="H37" s="14"/>
    </row>
    <row r="38" spans="1:8" ht="13.5" customHeight="1">
      <c r="A38" s="24" t="s">
        <v>18</v>
      </c>
      <c r="B38" s="23" t="s">
        <v>15</v>
      </c>
      <c r="C38" s="61">
        <v>120</v>
      </c>
      <c r="D38" s="46">
        <v>120</v>
      </c>
      <c r="E38" s="34" t="e">
        <f>#REF!+#REF!+#REF!</f>
        <v>#REF!</v>
      </c>
      <c r="F38" s="14">
        <v>26.7</v>
      </c>
      <c r="G38" s="14">
        <f t="shared" si="3"/>
        <v>22.25</v>
      </c>
      <c r="H38" s="14">
        <f>F38*100/C38</f>
        <v>22.25</v>
      </c>
    </row>
    <row r="39" spans="1:8" ht="17.25" customHeight="1">
      <c r="A39" s="17" t="s">
        <v>12</v>
      </c>
      <c r="B39" s="23" t="s">
        <v>7</v>
      </c>
      <c r="C39" s="61"/>
      <c r="D39" s="46"/>
      <c r="E39" s="34" t="e">
        <f>#REF!+#REF!+#REF!</f>
        <v>#REF!</v>
      </c>
      <c r="F39" s="14">
        <v>3</v>
      </c>
      <c r="G39" s="14"/>
      <c r="H39" s="14"/>
    </row>
    <row r="40" spans="1:8" ht="15.75" customHeight="1">
      <c r="A40" s="26" t="s">
        <v>37</v>
      </c>
      <c r="B40" s="12" t="s">
        <v>38</v>
      </c>
      <c r="C40" s="61"/>
      <c r="D40" s="23"/>
      <c r="E40" s="34" t="e">
        <f>#REF!+#REF!+#REF!</f>
        <v>#REF!</v>
      </c>
      <c r="F40" s="14"/>
      <c r="G40" s="19"/>
      <c r="H40" s="14"/>
    </row>
    <row r="41" spans="1:8" ht="17.25" customHeight="1">
      <c r="A41" s="20" t="s">
        <v>1</v>
      </c>
      <c r="B41" s="27" t="s">
        <v>0</v>
      </c>
      <c r="C41" s="62">
        <f>C42+C43</f>
        <v>6595.8</v>
      </c>
      <c r="D41" s="28">
        <f>D42+D43</f>
        <v>6795.8</v>
      </c>
      <c r="E41" s="28" t="e">
        <f>E42+E43</f>
        <v>#REF!</v>
      </c>
      <c r="F41" s="28">
        <f>F42+F43</f>
        <v>6352.6</v>
      </c>
      <c r="G41" s="19">
        <f>F41*100/D41</f>
        <v>93.47832484770005</v>
      </c>
      <c r="H41" s="19">
        <f>F41*100/C41</f>
        <v>96.31280511840868</v>
      </c>
    </row>
    <row r="42" spans="1:8" ht="23.25" customHeight="1">
      <c r="A42" s="11" t="s">
        <v>49</v>
      </c>
      <c r="B42" s="29" t="s">
        <v>20</v>
      </c>
      <c r="C42" s="61">
        <v>6595.8</v>
      </c>
      <c r="D42" s="46">
        <v>6795.8</v>
      </c>
      <c r="E42" s="34" t="e">
        <f>#REF!+#REF!+#REF!</f>
        <v>#REF!</v>
      </c>
      <c r="F42" s="14">
        <v>6352.6</v>
      </c>
      <c r="G42" s="14">
        <f>F42*100/D42</f>
        <v>93.47832484770005</v>
      </c>
      <c r="H42" s="14">
        <f>F42*100/C42</f>
        <v>96.31280511840868</v>
      </c>
    </row>
    <row r="43" spans="1:8" ht="18" customHeight="1" hidden="1">
      <c r="A43" s="11" t="s">
        <v>48</v>
      </c>
      <c r="B43" s="15" t="s">
        <v>46</v>
      </c>
      <c r="C43" s="54"/>
      <c r="D43" s="46"/>
      <c r="E43" s="34" t="e">
        <f>#REF!</f>
        <v>#REF!</v>
      </c>
      <c r="F43" s="14"/>
      <c r="G43" s="14"/>
      <c r="H43" s="14"/>
    </row>
    <row r="44" spans="1:8" ht="14.25" customHeight="1">
      <c r="A44" s="17"/>
      <c r="B44" s="18" t="s">
        <v>4</v>
      </c>
      <c r="C44" s="19">
        <f>C41+C31</f>
        <v>27503.1</v>
      </c>
      <c r="D44" s="19">
        <f>D41+D31</f>
        <v>27754.699999999997</v>
      </c>
      <c r="E44" s="19" t="e">
        <f>E41+E31</f>
        <v>#REF!</v>
      </c>
      <c r="F44" s="19">
        <f>F41+F31</f>
        <v>27863.1</v>
      </c>
      <c r="G44" s="19">
        <f>F44*100/D44</f>
        <v>100.3905644809708</v>
      </c>
      <c r="H44" s="19">
        <f>F44*100/C44</f>
        <v>101.3089433554763</v>
      </c>
    </row>
    <row r="45" spans="1:8" ht="12.75">
      <c r="A45" s="43"/>
      <c r="B45" s="176"/>
      <c r="C45" s="176"/>
      <c r="D45" s="176"/>
      <c r="E45" s="176"/>
      <c r="F45" s="176"/>
      <c r="G45" s="19"/>
      <c r="H45" s="14"/>
    </row>
    <row r="46" spans="1:8" ht="12.75">
      <c r="A46" s="165" t="s">
        <v>24</v>
      </c>
      <c r="B46" s="166"/>
      <c r="C46" s="166"/>
      <c r="D46" s="166"/>
      <c r="E46" s="166"/>
      <c r="F46" s="166"/>
      <c r="G46" s="166"/>
      <c r="H46" s="166"/>
    </row>
    <row r="47" spans="1:8" ht="12.75">
      <c r="A47" s="20" t="s">
        <v>3</v>
      </c>
      <c r="B47" s="21" t="s">
        <v>50</v>
      </c>
      <c r="C47" s="60">
        <f>C48+C51+C53+C55+C56+C57+C52+C50+C49+C54</f>
        <v>23326.5</v>
      </c>
      <c r="D47" s="22">
        <f>D48+D51+D53+D55+D56+D57+D52+D50+D49+D54</f>
        <v>25378.7</v>
      </c>
      <c r="E47" s="22" t="e">
        <f>E48+E51+E53+E55+E56+E57+E52+E50+E49+E54</f>
        <v>#REF!</v>
      </c>
      <c r="F47" s="22">
        <f>F48+F51+F53+F55+F56+F57+F52+F50+F49+F54</f>
        <v>20862.199999999997</v>
      </c>
      <c r="G47" s="19">
        <f>F47*100/D47</f>
        <v>82.20358016762087</v>
      </c>
      <c r="H47" s="19">
        <f aca="true" t="shared" si="5" ref="H47:H53">F47*100/C47</f>
        <v>89.43562043169784</v>
      </c>
    </row>
    <row r="48" spans="1:8" ht="12.75">
      <c r="A48" s="9" t="s">
        <v>56</v>
      </c>
      <c r="B48" s="42" t="s">
        <v>57</v>
      </c>
      <c r="C48" s="61">
        <v>14500</v>
      </c>
      <c r="D48" s="46">
        <v>15610</v>
      </c>
      <c r="E48" s="34" t="e">
        <f>#REF!+#REF!+#REF!</f>
        <v>#REF!</v>
      </c>
      <c r="F48" s="53">
        <v>12950</v>
      </c>
      <c r="G48" s="14">
        <f>F48*100/D48</f>
        <v>82.95964125560538</v>
      </c>
      <c r="H48" s="14">
        <f t="shared" si="5"/>
        <v>89.3103448275862</v>
      </c>
    </row>
    <row r="49" spans="1:8" ht="24" customHeight="1">
      <c r="A49" s="9" t="s">
        <v>55</v>
      </c>
      <c r="B49" s="23" t="s">
        <v>54</v>
      </c>
      <c r="C49" s="61">
        <v>4528.8</v>
      </c>
      <c r="D49" s="46">
        <v>5364.5</v>
      </c>
      <c r="E49" s="34" t="e">
        <f>#REF!+#REF!+#REF!</f>
        <v>#REF!</v>
      </c>
      <c r="F49" s="53">
        <v>4608.7</v>
      </c>
      <c r="G49" s="14">
        <f>F49*100/D49</f>
        <v>85.91108211389691</v>
      </c>
      <c r="H49" s="14">
        <f t="shared" si="5"/>
        <v>101.76426426426426</v>
      </c>
    </row>
    <row r="50" spans="1:8" ht="12.75">
      <c r="A50" s="9" t="s">
        <v>8</v>
      </c>
      <c r="B50" s="23" t="s">
        <v>5</v>
      </c>
      <c r="C50" s="61">
        <v>17.5</v>
      </c>
      <c r="D50" s="46">
        <v>80.1</v>
      </c>
      <c r="E50" s="34" t="e">
        <f>#REF!+#REF!+#REF!</f>
        <v>#REF!</v>
      </c>
      <c r="F50" s="53">
        <v>80.1</v>
      </c>
      <c r="G50" s="14">
        <f>F50*100/D50</f>
        <v>100</v>
      </c>
      <c r="H50" s="14">
        <f t="shared" si="5"/>
        <v>457.71428571428567</v>
      </c>
    </row>
    <row r="51" spans="1:8" ht="12.75" customHeight="1">
      <c r="A51" s="9" t="s">
        <v>9</v>
      </c>
      <c r="B51" s="23" t="s">
        <v>6</v>
      </c>
      <c r="C51" s="61">
        <v>3490</v>
      </c>
      <c r="D51" s="46">
        <v>3230</v>
      </c>
      <c r="E51" s="34" t="e">
        <f>#REF!+#REF!+#REF!</f>
        <v>#REF!</v>
      </c>
      <c r="F51" s="14">
        <v>2178.8</v>
      </c>
      <c r="G51" s="14">
        <f>F51*100/D51</f>
        <v>67.45510835913313</v>
      </c>
      <c r="H51" s="14">
        <f t="shared" si="5"/>
        <v>62.4297994269341</v>
      </c>
    </row>
    <row r="52" spans="1:8" ht="15" customHeight="1" hidden="1">
      <c r="A52" s="9" t="s">
        <v>10</v>
      </c>
      <c r="B52" s="23" t="s">
        <v>21</v>
      </c>
      <c r="C52" s="61"/>
      <c r="D52" s="46"/>
      <c r="E52" s="34" t="e">
        <f>#REF!+#REF!+#REF!</f>
        <v>#REF!</v>
      </c>
      <c r="F52" s="14"/>
      <c r="G52" s="14"/>
      <c r="H52" s="14" t="e">
        <f t="shared" si="5"/>
        <v>#DIV/0!</v>
      </c>
    </row>
    <row r="53" spans="1:8" ht="23.25" customHeight="1">
      <c r="A53" s="10" t="s">
        <v>11</v>
      </c>
      <c r="B53" s="23" t="s">
        <v>17</v>
      </c>
      <c r="C53" s="61">
        <v>724.2</v>
      </c>
      <c r="D53" s="46">
        <v>845.4</v>
      </c>
      <c r="E53" s="34" t="e">
        <f>#REF!+#REF!+#REF!</f>
        <v>#REF!</v>
      </c>
      <c r="F53" s="14">
        <v>699.9</v>
      </c>
      <c r="G53" s="14">
        <f>F53*100/D53</f>
        <v>82.78921220723917</v>
      </c>
      <c r="H53" s="14">
        <f t="shared" si="5"/>
        <v>96.64457332228666</v>
      </c>
    </row>
    <row r="54" spans="1:8" ht="15.75" customHeight="1" hidden="1">
      <c r="A54" s="25" t="s">
        <v>40</v>
      </c>
      <c r="B54" s="23" t="s">
        <v>41</v>
      </c>
      <c r="C54" s="61"/>
      <c r="D54" s="46"/>
      <c r="E54" s="34" t="e">
        <f>#REF!+#REF!+#REF!</f>
        <v>#REF!</v>
      </c>
      <c r="F54" s="14"/>
      <c r="G54" s="14" t="e">
        <f>F54*100/D54</f>
        <v>#DIV/0!</v>
      </c>
      <c r="H54" s="14"/>
    </row>
    <row r="55" spans="1:8" ht="12.75">
      <c r="A55" s="25" t="s">
        <v>18</v>
      </c>
      <c r="B55" s="23" t="s">
        <v>15</v>
      </c>
      <c r="C55" s="61">
        <v>66</v>
      </c>
      <c r="D55" s="46">
        <v>144.4</v>
      </c>
      <c r="E55" s="34" t="e">
        <f>#REF!+#REF!+#REF!</f>
        <v>#REF!</v>
      </c>
      <c r="F55" s="14">
        <v>252.9</v>
      </c>
      <c r="G55" s="14">
        <f>F55*100/D55</f>
        <v>175.13850415512465</v>
      </c>
      <c r="H55" s="14">
        <f>F55*100/C55</f>
        <v>383.1818181818182</v>
      </c>
    </row>
    <row r="56" spans="1:8" ht="21" customHeight="1">
      <c r="A56" s="17" t="s">
        <v>12</v>
      </c>
      <c r="B56" s="23" t="s">
        <v>7</v>
      </c>
      <c r="C56" s="61"/>
      <c r="D56" s="46">
        <v>104.3</v>
      </c>
      <c r="E56" s="34" t="e">
        <f>#REF!+#REF!+#REF!</f>
        <v>#REF!</v>
      </c>
      <c r="F56" s="14">
        <v>91.8</v>
      </c>
      <c r="G56" s="14">
        <f>F56*100/D56</f>
        <v>88.01534036433365</v>
      </c>
      <c r="H56" s="14"/>
    </row>
    <row r="57" spans="1:8" ht="12.75" customHeight="1">
      <c r="A57" s="47" t="s">
        <v>37</v>
      </c>
      <c r="B57" s="12" t="s">
        <v>38</v>
      </c>
      <c r="C57" s="61"/>
      <c r="D57" s="46"/>
      <c r="E57" s="34" t="e">
        <f>#REF!+#REF!+#REF!</f>
        <v>#REF!</v>
      </c>
      <c r="F57" s="14"/>
      <c r="G57" s="14"/>
      <c r="H57" s="14"/>
    </row>
    <row r="58" spans="1:8" ht="16.5" customHeight="1">
      <c r="A58" s="49" t="s">
        <v>1</v>
      </c>
      <c r="B58" s="27" t="s">
        <v>0</v>
      </c>
      <c r="C58" s="62">
        <f>C59+C61+C60</f>
        <v>30117.7</v>
      </c>
      <c r="D58" s="28">
        <f>D59+D61+D60</f>
        <v>41627.1</v>
      </c>
      <c r="E58" s="28" t="e">
        <f>E59+E61+E60</f>
        <v>#REF!</v>
      </c>
      <c r="F58" s="28">
        <f>F59+F61+F60</f>
        <v>36539.8</v>
      </c>
      <c r="G58" s="19">
        <f>F58*100/D58</f>
        <v>87.77887481952864</v>
      </c>
      <c r="H58" s="19">
        <f>F58*100/C58</f>
        <v>121.32334142381391</v>
      </c>
    </row>
    <row r="59" spans="1:8" ht="23.25" customHeight="1">
      <c r="A59" s="58" t="s">
        <v>49</v>
      </c>
      <c r="B59" s="29" t="s">
        <v>20</v>
      </c>
      <c r="C59" s="61">
        <v>30117.7</v>
      </c>
      <c r="D59" s="46">
        <v>41627.1</v>
      </c>
      <c r="E59" s="34" t="e">
        <f>#REF!+#REF!+#REF!</f>
        <v>#REF!</v>
      </c>
      <c r="F59" s="14">
        <v>36539.8</v>
      </c>
      <c r="G59" s="14">
        <f>F59*100/D59</f>
        <v>87.77887481952864</v>
      </c>
      <c r="H59" s="14">
        <f>F59*100/C59</f>
        <v>121.32334142381391</v>
      </c>
    </row>
    <row r="60" spans="1:8" ht="12" customHeight="1" hidden="1">
      <c r="A60" s="11" t="s">
        <v>52</v>
      </c>
      <c r="B60" s="12" t="s">
        <v>47</v>
      </c>
      <c r="C60" s="30"/>
      <c r="D60" s="46"/>
      <c r="E60" s="34" t="e">
        <f>#REF!+#REF!+#REF!</f>
        <v>#REF!</v>
      </c>
      <c r="F60" s="14"/>
      <c r="G60" s="14" t="e">
        <f>F60*100/D60</f>
        <v>#DIV/0!</v>
      </c>
      <c r="H60" s="14"/>
    </row>
    <row r="61" spans="1:8" ht="12" customHeight="1" hidden="1">
      <c r="A61" s="11" t="s">
        <v>48</v>
      </c>
      <c r="B61" s="15" t="s">
        <v>46</v>
      </c>
      <c r="C61" s="15"/>
      <c r="D61" s="46"/>
      <c r="E61" s="46" t="e">
        <f>#REF!</f>
        <v>#REF!</v>
      </c>
      <c r="F61" s="14"/>
      <c r="G61" s="14"/>
      <c r="H61" s="14" t="e">
        <f>F61*100/C61</f>
        <v>#DIV/0!</v>
      </c>
    </row>
    <row r="62" spans="1:8" ht="18" customHeight="1">
      <c r="A62" s="10"/>
      <c r="B62" s="55" t="s">
        <v>4</v>
      </c>
      <c r="C62" s="56">
        <f>C58+C47</f>
        <v>53444.2</v>
      </c>
      <c r="D62" s="56">
        <f>D58+D47</f>
        <v>67005.8</v>
      </c>
      <c r="E62" s="56" t="e">
        <f>E58+E47</f>
        <v>#REF!</v>
      </c>
      <c r="F62" s="56">
        <f>F58+F47</f>
        <v>57402</v>
      </c>
      <c r="G62" s="19">
        <f>F62*100/D62</f>
        <v>85.66721089816104</v>
      </c>
      <c r="H62" s="19">
        <f>F62*100/C62</f>
        <v>107.4054808566692</v>
      </c>
    </row>
    <row r="63" spans="1:8" ht="12.75">
      <c r="A63" s="170"/>
      <c r="B63" s="171"/>
      <c r="C63" s="171"/>
      <c r="D63" s="171"/>
      <c r="E63" s="171"/>
      <c r="F63" s="171"/>
      <c r="G63" s="19"/>
      <c r="H63" s="14"/>
    </row>
    <row r="64" spans="1:8" ht="12.75">
      <c r="A64" s="165" t="s">
        <v>25</v>
      </c>
      <c r="B64" s="166"/>
      <c r="C64" s="166"/>
      <c r="D64" s="166"/>
      <c r="E64" s="166"/>
      <c r="F64" s="166"/>
      <c r="G64" s="166"/>
      <c r="H64" s="166"/>
    </row>
    <row r="65" spans="1:8" ht="12.75">
      <c r="A65" s="49" t="s">
        <v>3</v>
      </c>
      <c r="B65" s="52" t="s">
        <v>50</v>
      </c>
      <c r="C65" s="60">
        <f>C66+C69+C71+C73+C70+C75+C74+C68+C72+C67</f>
        <v>48800.4</v>
      </c>
      <c r="D65" s="48">
        <f>D66+D69+D71+D73+D70+D75+D74+D68+D72+D67</f>
        <v>55576.9</v>
      </c>
      <c r="E65" s="48" t="e">
        <f>E66+E69+E71+E73+E70+E75+E74+E68+E72+E67</f>
        <v>#REF!</v>
      </c>
      <c r="F65" s="48">
        <f>F66+F69+F71+F73+F70+F75+F74+F68+F72+F67</f>
        <v>58502.4</v>
      </c>
      <c r="G65" s="19">
        <f>F65*100/D65</f>
        <v>105.26387761821908</v>
      </c>
      <c r="H65" s="19">
        <f aca="true" t="shared" si="6" ref="H65:H71">F65*100/C65</f>
        <v>119.88098458209359</v>
      </c>
    </row>
    <row r="66" spans="1:8" ht="12.75">
      <c r="A66" s="9" t="s">
        <v>56</v>
      </c>
      <c r="B66" s="42" t="s">
        <v>57</v>
      </c>
      <c r="C66" s="61">
        <v>24800</v>
      </c>
      <c r="D66" s="46">
        <v>24907.1</v>
      </c>
      <c r="E66" s="34" t="e">
        <f>#REF!+#REF!+#REF!</f>
        <v>#REF!</v>
      </c>
      <c r="F66" s="16">
        <v>25105.9</v>
      </c>
      <c r="G66" s="14">
        <f>F66*100/D66</f>
        <v>100.79816598479952</v>
      </c>
      <c r="H66" s="14">
        <f t="shared" si="6"/>
        <v>101.23346774193548</v>
      </c>
    </row>
    <row r="67" spans="1:8" ht="23.25" customHeight="1">
      <c r="A67" s="9" t="s">
        <v>55</v>
      </c>
      <c r="B67" s="23" t="s">
        <v>54</v>
      </c>
      <c r="C67" s="61">
        <v>7795.2</v>
      </c>
      <c r="D67" s="46">
        <v>7801</v>
      </c>
      <c r="E67" s="34" t="e">
        <f>#REF!+#REF!+#REF!</f>
        <v>#REF!</v>
      </c>
      <c r="F67" s="16">
        <v>7932.8</v>
      </c>
      <c r="G67" s="14">
        <f>F67*100/D67</f>
        <v>101.68952698372003</v>
      </c>
      <c r="H67" s="14">
        <f t="shared" si="6"/>
        <v>101.76518883415436</v>
      </c>
    </row>
    <row r="68" spans="1:8" ht="12.75">
      <c r="A68" s="9" t="s">
        <v>8</v>
      </c>
      <c r="B68" s="23" t="s">
        <v>5</v>
      </c>
      <c r="C68" s="61">
        <v>25</v>
      </c>
      <c r="D68" s="46">
        <v>67</v>
      </c>
      <c r="E68" s="34" t="e">
        <f>#REF!+#REF!+#REF!</f>
        <v>#REF!</v>
      </c>
      <c r="F68" s="13">
        <v>67.2</v>
      </c>
      <c r="G68" s="14">
        <f>F68*100/D68</f>
        <v>100.29850746268657</v>
      </c>
      <c r="H68" s="14">
        <f t="shared" si="6"/>
        <v>268.8</v>
      </c>
    </row>
    <row r="69" spans="1:8" ht="12.75">
      <c r="A69" s="9" t="s">
        <v>9</v>
      </c>
      <c r="B69" s="23" t="s">
        <v>6</v>
      </c>
      <c r="C69" s="61">
        <v>8080</v>
      </c>
      <c r="D69" s="46">
        <v>14062.1</v>
      </c>
      <c r="E69" s="34" t="e">
        <f>#REF!+#REF!+#REF!</f>
        <v>#REF!</v>
      </c>
      <c r="F69" s="13">
        <v>15463.1</v>
      </c>
      <c r="G69" s="14">
        <f>F69*100/D69</f>
        <v>109.96295005724608</v>
      </c>
      <c r="H69" s="14">
        <f t="shared" si="6"/>
        <v>191.375</v>
      </c>
    </row>
    <row r="70" spans="1:8" ht="18" customHeight="1">
      <c r="A70" s="9" t="s">
        <v>10</v>
      </c>
      <c r="B70" s="23" t="s">
        <v>21</v>
      </c>
      <c r="C70" s="61">
        <v>60.8</v>
      </c>
      <c r="D70" s="46">
        <v>0</v>
      </c>
      <c r="E70" s="34" t="e">
        <f>#REF!+#REF!+#REF!</f>
        <v>#REF!</v>
      </c>
      <c r="F70" s="13"/>
      <c r="G70" s="14"/>
      <c r="H70" s="14">
        <f t="shared" si="6"/>
        <v>0</v>
      </c>
    </row>
    <row r="71" spans="1:8" ht="23.25" customHeight="1">
      <c r="A71" s="10" t="s">
        <v>11</v>
      </c>
      <c r="B71" s="23" t="s">
        <v>17</v>
      </c>
      <c r="C71" s="61">
        <v>8014.1</v>
      </c>
      <c r="D71" s="46">
        <v>8014.1</v>
      </c>
      <c r="E71" s="34" t="e">
        <f>#REF!+#REF!+#REF!</f>
        <v>#REF!</v>
      </c>
      <c r="F71" s="13">
        <v>9044.9</v>
      </c>
      <c r="G71" s="14">
        <f>F71*100/D71</f>
        <v>112.86233014312275</v>
      </c>
      <c r="H71" s="14">
        <f t="shared" si="6"/>
        <v>112.86233014312275</v>
      </c>
    </row>
    <row r="72" spans="1:8" ht="24" customHeight="1">
      <c r="A72" s="25" t="s">
        <v>40</v>
      </c>
      <c r="B72" s="23" t="s">
        <v>41</v>
      </c>
      <c r="C72" s="61">
        <v>0</v>
      </c>
      <c r="D72" s="46">
        <v>520.3</v>
      </c>
      <c r="E72" s="34" t="e">
        <f>#REF!+#REF!+#REF!</f>
        <v>#REF!</v>
      </c>
      <c r="F72" s="13">
        <v>520.3</v>
      </c>
      <c r="G72" s="14">
        <f>F72*100/D72</f>
        <v>100</v>
      </c>
      <c r="H72" s="14"/>
    </row>
    <row r="73" spans="1:8" ht="12.75">
      <c r="A73" s="24" t="s">
        <v>18</v>
      </c>
      <c r="B73" s="23" t="s">
        <v>15</v>
      </c>
      <c r="C73" s="61">
        <v>25.3</v>
      </c>
      <c r="D73" s="46">
        <v>90.3</v>
      </c>
      <c r="E73" s="34" t="e">
        <f>#REF!+#REF!+#REF!</f>
        <v>#REF!</v>
      </c>
      <c r="F73" s="13">
        <v>161.7</v>
      </c>
      <c r="G73" s="14">
        <f>F73*100/D73</f>
        <v>179.06976744186045</v>
      </c>
      <c r="H73" s="14">
        <f>F73*100/C73</f>
        <v>639.1304347826086</v>
      </c>
    </row>
    <row r="74" spans="1:8" ht="18" customHeight="1">
      <c r="A74" s="17" t="s">
        <v>12</v>
      </c>
      <c r="B74" s="23" t="s">
        <v>7</v>
      </c>
      <c r="C74" s="61"/>
      <c r="D74" s="46">
        <v>115</v>
      </c>
      <c r="E74" s="34" t="e">
        <f>#REF!+#REF!+#REF!</f>
        <v>#REF!</v>
      </c>
      <c r="F74" s="13">
        <v>200.4</v>
      </c>
      <c r="G74" s="14">
        <f>F74*100/D74</f>
        <v>174.2608695652174</v>
      </c>
      <c r="H74" s="14"/>
    </row>
    <row r="75" spans="1:8" ht="18" customHeight="1">
      <c r="A75" s="26" t="s">
        <v>37</v>
      </c>
      <c r="B75" s="12" t="s">
        <v>38</v>
      </c>
      <c r="C75" s="61"/>
      <c r="D75" s="46"/>
      <c r="E75" s="34" t="e">
        <f>#REF!+#REF!+#REF!</f>
        <v>#REF!</v>
      </c>
      <c r="F75" s="13">
        <v>6.1</v>
      </c>
      <c r="G75" s="14"/>
      <c r="H75" s="14"/>
    </row>
    <row r="76" spans="1:8" ht="16.5" customHeight="1">
      <c r="A76" s="20" t="s">
        <v>1</v>
      </c>
      <c r="B76" s="27" t="s">
        <v>0</v>
      </c>
      <c r="C76" s="62">
        <f>C77+C79+C78</f>
        <v>31999.2</v>
      </c>
      <c r="D76" s="62">
        <f>D77+D79+D78</f>
        <v>40620.9</v>
      </c>
      <c r="E76" s="62" t="e">
        <f>E77+E79+E78</f>
        <v>#REF!</v>
      </c>
      <c r="F76" s="62">
        <f>F77+F79+F78</f>
        <v>31127.6</v>
      </c>
      <c r="G76" s="19">
        <f>F76*100/D76</f>
        <v>76.62951830215479</v>
      </c>
      <c r="H76" s="19">
        <f>F76*100/C76</f>
        <v>97.27618190454761</v>
      </c>
    </row>
    <row r="77" spans="1:8" ht="28.5" customHeight="1">
      <c r="A77" s="58" t="s">
        <v>49</v>
      </c>
      <c r="B77" s="29" t="s">
        <v>20</v>
      </c>
      <c r="C77" s="61">
        <v>31999.2</v>
      </c>
      <c r="D77" s="46">
        <v>40470.9</v>
      </c>
      <c r="E77" s="34" t="e">
        <f>#REF!+#REF!+#REF!</f>
        <v>#REF!</v>
      </c>
      <c r="F77" s="14">
        <v>30977.6</v>
      </c>
      <c r="G77" s="14">
        <f>F77*100/D77</f>
        <v>76.54289872476272</v>
      </c>
      <c r="H77" s="14">
        <f>F77*100/C77</f>
        <v>96.80742018550464</v>
      </c>
    </row>
    <row r="78" spans="1:8" ht="22.5" customHeight="1">
      <c r="A78" s="58" t="s">
        <v>61</v>
      </c>
      <c r="B78" s="29" t="s">
        <v>62</v>
      </c>
      <c r="C78" s="61"/>
      <c r="D78" s="46">
        <v>150</v>
      </c>
      <c r="E78" s="34" t="e">
        <f>#REF!+#REF!+#REF!</f>
        <v>#REF!</v>
      </c>
      <c r="F78" s="14">
        <v>150</v>
      </c>
      <c r="G78" s="14">
        <f>F78*100/D78</f>
        <v>100</v>
      </c>
      <c r="H78" s="14"/>
    </row>
    <row r="79" spans="1:8" ht="19.5" customHeight="1" hidden="1">
      <c r="A79" s="58" t="s">
        <v>53</v>
      </c>
      <c r="B79" s="30" t="s">
        <v>19</v>
      </c>
      <c r="C79" s="61"/>
      <c r="D79" s="46"/>
      <c r="E79" s="34" t="e">
        <f>#REF!</f>
        <v>#REF!</v>
      </c>
      <c r="F79" s="14"/>
      <c r="G79" s="14" t="e">
        <f>F79*100/D79</f>
        <v>#DIV/0!</v>
      </c>
      <c r="H79" s="14"/>
    </row>
    <row r="80" spans="1:8" ht="18" customHeight="1">
      <c r="A80" s="17"/>
      <c r="B80" s="18" t="s">
        <v>4</v>
      </c>
      <c r="C80" s="19">
        <f>C76+C65</f>
        <v>80799.6</v>
      </c>
      <c r="D80" s="19">
        <f>D76+D65</f>
        <v>96197.8</v>
      </c>
      <c r="E80" s="19" t="e">
        <f>E76+E65</f>
        <v>#REF!</v>
      </c>
      <c r="F80" s="19">
        <f>F76+F65</f>
        <v>89630</v>
      </c>
      <c r="G80" s="19">
        <f>F80*100/D80</f>
        <v>93.17260893700272</v>
      </c>
      <c r="H80" s="19">
        <f>F80*100/C80</f>
        <v>110.92876697409392</v>
      </c>
    </row>
    <row r="81" spans="1:8" ht="18.75" customHeight="1">
      <c r="A81" s="170"/>
      <c r="B81" s="171"/>
      <c r="C81" s="171"/>
      <c r="D81" s="171"/>
      <c r="E81" s="171"/>
      <c r="F81" s="171"/>
      <c r="G81" s="19"/>
      <c r="H81" s="14"/>
    </row>
    <row r="82" spans="1:8" ht="12.75">
      <c r="A82" s="165" t="s">
        <v>26</v>
      </c>
      <c r="B82" s="166"/>
      <c r="C82" s="166"/>
      <c r="D82" s="166"/>
      <c r="E82" s="166"/>
      <c r="F82" s="166"/>
      <c r="G82" s="166"/>
      <c r="H82" s="166"/>
    </row>
    <row r="83" spans="1:8" ht="12.75">
      <c r="A83" s="20" t="s">
        <v>3</v>
      </c>
      <c r="B83" s="21" t="s">
        <v>50</v>
      </c>
      <c r="C83" s="60">
        <f>C84+C86+C87+C88+C89+C90+C91+C92+C93+C85</f>
        <v>31975</v>
      </c>
      <c r="D83" s="22">
        <f>D84+D86+D87+D88+D89+D90+D91+D92+D93+D85</f>
        <v>40805.7</v>
      </c>
      <c r="E83" s="22" t="e">
        <f>E84+E86+E87+E88+E89+E90+E91+E92+E93+E85</f>
        <v>#REF!</v>
      </c>
      <c r="F83" s="22">
        <f>F84+F86+F87+F88+F89+F90+F91+F92+F93+F85</f>
        <v>38461.8</v>
      </c>
      <c r="G83" s="19">
        <f aca="true" t="shared" si="7" ref="G83:G96">F83*100/D83</f>
        <v>94.25594953646184</v>
      </c>
      <c r="H83" s="19">
        <f aca="true" t="shared" si="8" ref="H83:H89">F83*100/C83</f>
        <v>120.28709929632527</v>
      </c>
    </row>
    <row r="84" spans="1:8" ht="13.5" customHeight="1">
      <c r="A84" s="9" t="s">
        <v>56</v>
      </c>
      <c r="B84" s="42" t="s">
        <v>57</v>
      </c>
      <c r="C84" s="61">
        <v>17900</v>
      </c>
      <c r="D84" s="46">
        <v>21768</v>
      </c>
      <c r="E84" s="34" t="e">
        <f>#REF!+#REF!+#REF!</f>
        <v>#REF!</v>
      </c>
      <c r="F84" s="14">
        <v>20933.1</v>
      </c>
      <c r="G84" s="14">
        <f t="shared" si="7"/>
        <v>96.16455347298786</v>
      </c>
      <c r="H84" s="14">
        <f t="shared" si="8"/>
        <v>116.94469273743016</v>
      </c>
    </row>
    <row r="85" spans="1:8" ht="23.25" customHeight="1">
      <c r="A85" s="9" t="s">
        <v>55</v>
      </c>
      <c r="B85" s="23" t="s">
        <v>54</v>
      </c>
      <c r="C85" s="61">
        <v>4949.5</v>
      </c>
      <c r="D85" s="46">
        <v>5562</v>
      </c>
      <c r="E85" s="34" t="e">
        <f>#REF!+#REF!+#REF!</f>
        <v>#REF!</v>
      </c>
      <c r="F85" s="14">
        <v>5036.9</v>
      </c>
      <c r="G85" s="14">
        <f t="shared" si="7"/>
        <v>90.5591513843941</v>
      </c>
      <c r="H85" s="14">
        <f t="shared" si="8"/>
        <v>101.76583493282149</v>
      </c>
    </row>
    <row r="86" spans="1:8" ht="18" customHeight="1" hidden="1">
      <c r="A86" s="9" t="s">
        <v>8</v>
      </c>
      <c r="B86" s="23" t="s">
        <v>5</v>
      </c>
      <c r="C86" s="61"/>
      <c r="D86" s="46"/>
      <c r="E86" s="34" t="e">
        <f>#REF!+#REF!+#REF!</f>
        <v>#REF!</v>
      </c>
      <c r="F86" s="14"/>
      <c r="G86" s="14" t="e">
        <f t="shared" si="7"/>
        <v>#DIV/0!</v>
      </c>
      <c r="H86" s="14" t="e">
        <f t="shared" si="8"/>
        <v>#DIV/0!</v>
      </c>
    </row>
    <row r="87" spans="1:8" ht="18.75" customHeight="1">
      <c r="A87" s="9" t="s">
        <v>9</v>
      </c>
      <c r="B87" s="23" t="s">
        <v>6</v>
      </c>
      <c r="C87" s="61">
        <v>3023</v>
      </c>
      <c r="D87" s="46">
        <v>3523</v>
      </c>
      <c r="E87" s="34" t="e">
        <f>#REF!+#REF!+#REF!</f>
        <v>#REF!</v>
      </c>
      <c r="F87" s="14">
        <v>3139.7</v>
      </c>
      <c r="G87" s="14">
        <f t="shared" si="7"/>
        <v>89.12006812375816</v>
      </c>
      <c r="H87" s="14">
        <f t="shared" si="8"/>
        <v>103.86040357261</v>
      </c>
    </row>
    <row r="88" spans="1:8" ht="18.75" customHeight="1" hidden="1">
      <c r="A88" s="9" t="s">
        <v>10</v>
      </c>
      <c r="B88" s="23" t="s">
        <v>21</v>
      </c>
      <c r="C88" s="61"/>
      <c r="D88" s="46"/>
      <c r="E88" s="34" t="e">
        <f>#REF!+#REF!+#REF!</f>
        <v>#REF!</v>
      </c>
      <c r="F88" s="14"/>
      <c r="G88" s="14" t="e">
        <f t="shared" si="7"/>
        <v>#DIV/0!</v>
      </c>
      <c r="H88" s="14" t="e">
        <f t="shared" si="8"/>
        <v>#DIV/0!</v>
      </c>
    </row>
    <row r="89" spans="1:8" ht="26.25" customHeight="1">
      <c r="A89" s="10" t="s">
        <v>11</v>
      </c>
      <c r="B89" s="23" t="s">
        <v>17</v>
      </c>
      <c r="C89" s="61">
        <v>6037.7</v>
      </c>
      <c r="D89" s="46">
        <v>7937.7</v>
      </c>
      <c r="E89" s="34" t="e">
        <f>#REF!+#REF!+#REF!</f>
        <v>#REF!</v>
      </c>
      <c r="F89" s="14">
        <v>7228.7</v>
      </c>
      <c r="G89" s="14">
        <f t="shared" si="7"/>
        <v>91.06794159517241</v>
      </c>
      <c r="H89" s="14">
        <f t="shared" si="8"/>
        <v>119.72605462344933</v>
      </c>
    </row>
    <row r="90" spans="1:8" ht="23.25" customHeight="1">
      <c r="A90" s="25" t="s">
        <v>40</v>
      </c>
      <c r="B90" s="23" t="s">
        <v>41</v>
      </c>
      <c r="C90" s="61">
        <v>0</v>
      </c>
      <c r="D90" s="46">
        <v>15.5</v>
      </c>
      <c r="E90" s="34" t="e">
        <f>#REF!+#REF!+#REF!</f>
        <v>#REF!</v>
      </c>
      <c r="F90" s="14">
        <v>46.1</v>
      </c>
      <c r="G90" s="14">
        <f t="shared" si="7"/>
        <v>297.4193548387097</v>
      </c>
      <c r="H90" s="14"/>
    </row>
    <row r="91" spans="1:8" ht="12.75">
      <c r="A91" s="24" t="s">
        <v>18</v>
      </c>
      <c r="B91" s="23" t="s">
        <v>15</v>
      </c>
      <c r="C91" s="61">
        <v>64.8</v>
      </c>
      <c r="D91" s="46">
        <v>1619.6</v>
      </c>
      <c r="E91" s="34" t="e">
        <f>#REF!+#REF!+#REF!</f>
        <v>#REF!</v>
      </c>
      <c r="F91" s="14">
        <v>1697.4</v>
      </c>
      <c r="G91" s="14">
        <f t="shared" si="7"/>
        <v>104.80365522351198</v>
      </c>
      <c r="H91" s="14">
        <f>F91*100/C91</f>
        <v>2619.4444444444443</v>
      </c>
    </row>
    <row r="92" spans="1:8" ht="15.75" customHeight="1">
      <c r="A92" s="17" t="s">
        <v>12</v>
      </c>
      <c r="B92" s="23" t="s">
        <v>7</v>
      </c>
      <c r="C92" s="61"/>
      <c r="D92" s="46">
        <v>15</v>
      </c>
      <c r="E92" s="34" t="e">
        <f>#REF!+#REF!+#REF!</f>
        <v>#REF!</v>
      </c>
      <c r="F92" s="14">
        <v>20</v>
      </c>
      <c r="G92" s="14">
        <f t="shared" si="7"/>
        <v>133.33333333333334</v>
      </c>
      <c r="H92" s="14"/>
    </row>
    <row r="93" spans="1:8" ht="15" customHeight="1">
      <c r="A93" s="26" t="s">
        <v>37</v>
      </c>
      <c r="B93" s="12" t="s">
        <v>38</v>
      </c>
      <c r="C93" s="61"/>
      <c r="D93" s="46">
        <v>364.9</v>
      </c>
      <c r="E93" s="34" t="e">
        <f>#REF!+#REF!+#REF!</f>
        <v>#REF!</v>
      </c>
      <c r="F93" s="14">
        <v>359.9</v>
      </c>
      <c r="G93" s="14">
        <f t="shared" si="7"/>
        <v>98.62976157851467</v>
      </c>
      <c r="H93" s="14"/>
    </row>
    <row r="94" spans="1:8" ht="19.5" customHeight="1">
      <c r="A94" s="20" t="s">
        <v>1</v>
      </c>
      <c r="B94" s="27" t="s">
        <v>0</v>
      </c>
      <c r="C94" s="62">
        <f>C95+C97+C96</f>
        <v>66514.3</v>
      </c>
      <c r="D94" s="62">
        <f>D95+D97+D96</f>
        <v>99624.1</v>
      </c>
      <c r="E94" s="62" t="e">
        <f>E95+E97+E96</f>
        <v>#REF!</v>
      </c>
      <c r="F94" s="62">
        <f>F95+F97+F96</f>
        <v>81264.1</v>
      </c>
      <c r="G94" s="19">
        <f t="shared" si="7"/>
        <v>81.57072435284233</v>
      </c>
      <c r="H94" s="19">
        <f>F94*100/C94</f>
        <v>122.17538183518433</v>
      </c>
    </row>
    <row r="95" spans="1:8" ht="26.25" customHeight="1">
      <c r="A95" s="58" t="s">
        <v>49</v>
      </c>
      <c r="B95" s="29" t="s">
        <v>20</v>
      </c>
      <c r="C95" s="61">
        <v>66514.3</v>
      </c>
      <c r="D95" s="46">
        <v>99124.1</v>
      </c>
      <c r="E95" s="34" t="e">
        <f>#REF!+#REF!+#REF!</f>
        <v>#REF!</v>
      </c>
      <c r="F95" s="14">
        <v>80764.1</v>
      </c>
      <c r="G95" s="14">
        <f t="shared" si="7"/>
        <v>81.47776373253326</v>
      </c>
      <c r="H95" s="14">
        <f>F95*100/C95</f>
        <v>121.42366378357737</v>
      </c>
    </row>
    <row r="96" spans="1:8" ht="22.5" customHeight="1">
      <c r="A96" s="58" t="s">
        <v>61</v>
      </c>
      <c r="B96" s="29" t="s">
        <v>62</v>
      </c>
      <c r="C96" s="61"/>
      <c r="D96" s="46">
        <v>500</v>
      </c>
      <c r="E96" s="34" t="e">
        <f>#REF!+#REF!+#REF!</f>
        <v>#REF!</v>
      </c>
      <c r="F96" s="14">
        <v>500</v>
      </c>
      <c r="G96" s="14">
        <f t="shared" si="7"/>
        <v>100</v>
      </c>
      <c r="H96" s="14"/>
    </row>
    <row r="97" spans="1:8" ht="21" customHeight="1" hidden="1">
      <c r="A97" s="11" t="s">
        <v>53</v>
      </c>
      <c r="B97" s="30" t="s">
        <v>19</v>
      </c>
      <c r="C97" s="51"/>
      <c r="D97" s="46"/>
      <c r="E97" s="34" t="e">
        <f>#REF!</f>
        <v>#REF!</v>
      </c>
      <c r="F97" s="14"/>
      <c r="G97" s="14"/>
      <c r="H97" s="14"/>
    </row>
    <row r="98" spans="1:8" ht="17.25" customHeight="1">
      <c r="A98" s="17"/>
      <c r="B98" s="18" t="s">
        <v>4</v>
      </c>
      <c r="C98" s="19">
        <f>C94+C83</f>
        <v>98489.3</v>
      </c>
      <c r="D98" s="19">
        <f>D94+D83</f>
        <v>140429.8</v>
      </c>
      <c r="E98" s="19" t="e">
        <f>E94+E83</f>
        <v>#REF!</v>
      </c>
      <c r="F98" s="19">
        <f>F94+F83</f>
        <v>119725.90000000001</v>
      </c>
      <c r="G98" s="19">
        <f>F98*100/D98</f>
        <v>85.25676174145374</v>
      </c>
      <c r="H98" s="19">
        <f>F98*100/C98</f>
        <v>121.56234230520472</v>
      </c>
    </row>
    <row r="99" spans="1:8" ht="12.75">
      <c r="A99" s="170"/>
      <c r="B99" s="171"/>
      <c r="C99" s="171"/>
      <c r="D99" s="171"/>
      <c r="E99" s="171"/>
      <c r="F99" s="171"/>
      <c r="G99" s="19"/>
      <c r="H99" s="14"/>
    </row>
    <row r="100" spans="1:8" ht="12.75">
      <c r="A100" s="165" t="s">
        <v>27</v>
      </c>
      <c r="B100" s="166"/>
      <c r="C100" s="166"/>
      <c r="D100" s="166"/>
      <c r="E100" s="166"/>
      <c r="F100" s="166"/>
      <c r="G100" s="166"/>
      <c r="H100" s="166"/>
    </row>
    <row r="101" spans="1:8" ht="12.75">
      <c r="A101" s="20" t="s">
        <v>3</v>
      </c>
      <c r="B101" s="21" t="s">
        <v>50</v>
      </c>
      <c r="C101" s="60">
        <f>C102+C105+C109+C106+C107+C110+C108+C104+C103</f>
        <v>3312.4</v>
      </c>
      <c r="D101" s="22">
        <f>D102+D105+D109+D106+D107+D110+D108+D104+D103</f>
        <v>4517.5</v>
      </c>
      <c r="E101" s="22" t="e">
        <f>E102+E105+E109+E106+E107+E110+E108+E104+E103</f>
        <v>#REF!</v>
      </c>
      <c r="F101" s="22">
        <f>F102+F105+F109+F106+F107+F110+F108+F104+F103</f>
        <v>4876.4</v>
      </c>
      <c r="G101" s="19">
        <f aca="true" t="shared" si="9" ref="G101:G108">F101*100/D101</f>
        <v>107.94465965688985</v>
      </c>
      <c r="H101" s="19">
        <f aca="true" t="shared" si="10" ref="H101:H107">F101*100/C101</f>
        <v>147.21651974399225</v>
      </c>
    </row>
    <row r="102" spans="1:8" ht="12.75">
      <c r="A102" s="9" t="s">
        <v>56</v>
      </c>
      <c r="B102" s="42" t="s">
        <v>57</v>
      </c>
      <c r="C102" s="61">
        <v>1300</v>
      </c>
      <c r="D102" s="46">
        <v>2300</v>
      </c>
      <c r="E102" s="34" t="e">
        <f>#REF!+#REF!+#REF!</f>
        <v>#REF!</v>
      </c>
      <c r="F102" s="14">
        <v>2700.9</v>
      </c>
      <c r="G102" s="14">
        <f t="shared" si="9"/>
        <v>117.4304347826087</v>
      </c>
      <c r="H102" s="14">
        <f t="shared" si="10"/>
        <v>207.76153846153846</v>
      </c>
    </row>
    <row r="103" spans="1:8" ht="24" customHeight="1">
      <c r="A103" s="9" t="s">
        <v>55</v>
      </c>
      <c r="B103" s="23" t="s">
        <v>54</v>
      </c>
      <c r="C103" s="61">
        <v>1604.7</v>
      </c>
      <c r="D103" s="46">
        <v>1604.7</v>
      </c>
      <c r="E103" s="34" t="e">
        <f>#REF!+#REF!+#REF!</f>
        <v>#REF!</v>
      </c>
      <c r="F103" s="14">
        <v>1633</v>
      </c>
      <c r="G103" s="14">
        <f t="shared" si="9"/>
        <v>101.76356951455101</v>
      </c>
      <c r="H103" s="14">
        <f t="shared" si="10"/>
        <v>101.76356951455101</v>
      </c>
    </row>
    <row r="104" spans="1:8" ht="15" customHeight="1" hidden="1">
      <c r="A104" s="9" t="s">
        <v>8</v>
      </c>
      <c r="B104" s="23" t="s">
        <v>5</v>
      </c>
      <c r="C104" s="61"/>
      <c r="D104" s="46"/>
      <c r="E104" s="34" t="e">
        <f>#REF!+#REF!+#REF!</f>
        <v>#REF!</v>
      </c>
      <c r="F104" s="14"/>
      <c r="G104" s="14" t="e">
        <f t="shared" si="9"/>
        <v>#DIV/0!</v>
      </c>
      <c r="H104" s="14" t="e">
        <f t="shared" si="10"/>
        <v>#DIV/0!</v>
      </c>
    </row>
    <row r="105" spans="1:8" ht="12.75">
      <c r="A105" s="9" t="s">
        <v>9</v>
      </c>
      <c r="B105" s="23" t="s">
        <v>6</v>
      </c>
      <c r="C105" s="61">
        <v>261.2</v>
      </c>
      <c r="D105" s="46">
        <v>261.2</v>
      </c>
      <c r="E105" s="34" t="e">
        <f>#REF!+#REF!+#REF!</f>
        <v>#REF!</v>
      </c>
      <c r="F105" s="14">
        <v>232.3</v>
      </c>
      <c r="G105" s="14">
        <f t="shared" si="9"/>
        <v>88.93568147013782</v>
      </c>
      <c r="H105" s="14">
        <f t="shared" si="10"/>
        <v>88.93568147013782</v>
      </c>
    </row>
    <row r="106" spans="1:8" ht="12.75">
      <c r="A106" s="9" t="s">
        <v>10</v>
      </c>
      <c r="B106" s="23" t="s">
        <v>21</v>
      </c>
      <c r="C106" s="61">
        <v>1.5</v>
      </c>
      <c r="D106" s="46">
        <v>1.5</v>
      </c>
      <c r="E106" s="34" t="e">
        <f>#REF!+#REF!+#REF!</f>
        <v>#REF!</v>
      </c>
      <c r="F106" s="14">
        <v>0.7</v>
      </c>
      <c r="G106" s="14">
        <f t="shared" si="9"/>
        <v>46.666666666666664</v>
      </c>
      <c r="H106" s="14">
        <f t="shared" si="10"/>
        <v>46.666666666666664</v>
      </c>
    </row>
    <row r="107" spans="1:8" ht="22.5">
      <c r="A107" s="10" t="s">
        <v>11</v>
      </c>
      <c r="B107" s="23" t="s">
        <v>17</v>
      </c>
      <c r="C107" s="61">
        <v>145</v>
      </c>
      <c r="D107" s="46">
        <v>145</v>
      </c>
      <c r="E107" s="34" t="e">
        <f>#REF!+#REF!+#REF!</f>
        <v>#REF!</v>
      </c>
      <c r="F107" s="14">
        <v>104.4</v>
      </c>
      <c r="G107" s="14">
        <f t="shared" si="9"/>
        <v>72</v>
      </c>
      <c r="H107" s="14">
        <f t="shared" si="10"/>
        <v>72</v>
      </c>
    </row>
    <row r="108" spans="1:8" ht="24.75" customHeight="1">
      <c r="A108" s="25" t="s">
        <v>40</v>
      </c>
      <c r="B108" s="23" t="s">
        <v>41</v>
      </c>
      <c r="C108" s="61"/>
      <c r="D108" s="46">
        <v>205.1</v>
      </c>
      <c r="E108" s="34" t="e">
        <f>#REF!+#REF!+#REF!</f>
        <v>#REF!</v>
      </c>
      <c r="F108" s="14">
        <v>205.1</v>
      </c>
      <c r="G108" s="14">
        <f t="shared" si="9"/>
        <v>100</v>
      </c>
      <c r="H108" s="14"/>
    </row>
    <row r="109" spans="1:8" ht="1.5" customHeight="1" hidden="1">
      <c r="A109" s="17" t="s">
        <v>12</v>
      </c>
      <c r="B109" s="57" t="s">
        <v>7</v>
      </c>
      <c r="C109" s="61"/>
      <c r="D109" s="46"/>
      <c r="E109" s="34" t="e">
        <f>#REF!+#REF!+#REF!</f>
        <v>#REF!</v>
      </c>
      <c r="F109" s="14"/>
      <c r="G109" s="14"/>
      <c r="H109" s="14"/>
    </row>
    <row r="110" spans="1:8" ht="15.75" customHeight="1">
      <c r="A110" s="25" t="s">
        <v>37</v>
      </c>
      <c r="B110" s="12" t="s">
        <v>38</v>
      </c>
      <c r="C110" s="61"/>
      <c r="D110" s="46"/>
      <c r="E110" s="34" t="e">
        <f>#REF!+#REF!+#REF!</f>
        <v>#REF!</v>
      </c>
      <c r="F110" s="14"/>
      <c r="G110" s="19"/>
      <c r="H110" s="14"/>
    </row>
    <row r="111" spans="1:8" ht="17.25" customHeight="1">
      <c r="A111" s="49" t="s">
        <v>1</v>
      </c>
      <c r="B111" s="27" t="s">
        <v>0</v>
      </c>
      <c r="C111" s="62">
        <f>C112+C113</f>
        <v>25131.3</v>
      </c>
      <c r="D111" s="28">
        <f>D112+D113</f>
        <v>28984.7</v>
      </c>
      <c r="E111" s="28" t="e">
        <f>E112+E113</f>
        <v>#REF!</v>
      </c>
      <c r="F111" s="28">
        <f>F112+F113</f>
        <v>25868.3</v>
      </c>
      <c r="G111" s="19">
        <f>F111*100/D111</f>
        <v>89.2481205601576</v>
      </c>
      <c r="H111" s="19">
        <f>F111*100/C111</f>
        <v>102.93259799532854</v>
      </c>
    </row>
    <row r="112" spans="1:8" ht="22.5" customHeight="1">
      <c r="A112" s="11" t="s">
        <v>49</v>
      </c>
      <c r="B112" s="29" t="s">
        <v>20</v>
      </c>
      <c r="C112" s="61">
        <v>25131.3</v>
      </c>
      <c r="D112" s="46">
        <v>28984.7</v>
      </c>
      <c r="E112" s="34" t="e">
        <f>#REF!+#REF!+#REF!</f>
        <v>#REF!</v>
      </c>
      <c r="F112" s="14">
        <v>25868.3</v>
      </c>
      <c r="G112" s="14">
        <f>F112*100/D112</f>
        <v>89.2481205601576</v>
      </c>
      <c r="H112" s="14">
        <f>F112*100/C112</f>
        <v>102.93259799532854</v>
      </c>
    </row>
    <row r="113" spans="1:8" ht="12" customHeight="1" hidden="1">
      <c r="A113" s="58" t="s">
        <v>53</v>
      </c>
      <c r="B113" s="30" t="s">
        <v>19</v>
      </c>
      <c r="C113" s="61"/>
      <c r="D113" s="46"/>
      <c r="E113" s="34" t="e">
        <f>#REF!</f>
        <v>#REF!</v>
      </c>
      <c r="F113" s="14"/>
      <c r="G113" s="19"/>
      <c r="H113" s="14"/>
    </row>
    <row r="114" spans="1:8" ht="12.75" customHeight="1">
      <c r="A114" s="17"/>
      <c r="B114" s="18" t="s">
        <v>4</v>
      </c>
      <c r="C114" s="63">
        <f>C111+C101</f>
        <v>28443.7</v>
      </c>
      <c r="D114" s="19">
        <f>D111+D101</f>
        <v>33502.2</v>
      </c>
      <c r="E114" s="48" t="e">
        <f>E111+E101</f>
        <v>#REF!</v>
      </c>
      <c r="F114" s="19">
        <f>F111+F101</f>
        <v>30744.699999999997</v>
      </c>
      <c r="G114" s="19">
        <f>F114*100/D114</f>
        <v>91.76919724674796</v>
      </c>
      <c r="H114" s="19">
        <f>F114*100/C114</f>
        <v>108.08966484669715</v>
      </c>
    </row>
    <row r="115" spans="1:8" ht="12.75">
      <c r="A115" s="170"/>
      <c r="B115" s="171"/>
      <c r="C115" s="171"/>
      <c r="D115" s="171"/>
      <c r="E115" s="171"/>
      <c r="F115" s="171"/>
      <c r="G115" s="19"/>
      <c r="H115" s="14"/>
    </row>
    <row r="116" spans="1:8" ht="12.75">
      <c r="A116" s="165" t="s">
        <v>28</v>
      </c>
      <c r="B116" s="166"/>
      <c r="C116" s="166"/>
      <c r="D116" s="166"/>
      <c r="E116" s="166"/>
      <c r="F116" s="166"/>
      <c r="G116" s="166"/>
      <c r="H116" s="166"/>
    </row>
    <row r="117" spans="1:8" ht="12.75">
      <c r="A117" s="20" t="s">
        <v>3</v>
      </c>
      <c r="B117" s="21" t="s">
        <v>50</v>
      </c>
      <c r="C117" s="60">
        <f>C118+C121+C125+C122+C123+C126+C124+C127+C119+C120</f>
        <v>5709.200000000001</v>
      </c>
      <c r="D117" s="60">
        <f>D118+D121+D125+D122+D123+D126+D124+D127+D119+D120</f>
        <v>10587.1</v>
      </c>
      <c r="E117" s="60" t="e">
        <f>E118+E121+E125+E122+E123+E126+E124+E127+E119+E120</f>
        <v>#REF!</v>
      </c>
      <c r="F117" s="60">
        <f>F118+F121+F125+F122+F123+F126+F124+F127+F119+F120</f>
        <v>10845.4</v>
      </c>
      <c r="G117" s="19">
        <f aca="true" t="shared" si="11" ref="G117:G125">F117*100/D117</f>
        <v>102.43976159666008</v>
      </c>
      <c r="H117" s="19">
        <f aca="true" t="shared" si="12" ref="H117:H123">F117*100/C117</f>
        <v>189.96356757514187</v>
      </c>
    </row>
    <row r="118" spans="1:8" ht="12.75">
      <c r="A118" s="9" t="s">
        <v>56</v>
      </c>
      <c r="B118" s="42" t="s">
        <v>57</v>
      </c>
      <c r="C118" s="61">
        <v>1520</v>
      </c>
      <c r="D118" s="46">
        <v>6300</v>
      </c>
      <c r="E118" s="34" t="e">
        <f>#REF!+#REF!+#REF!</f>
        <v>#REF!</v>
      </c>
      <c r="F118" s="14">
        <v>6683</v>
      </c>
      <c r="G118" s="14">
        <f t="shared" si="11"/>
        <v>106.07936507936508</v>
      </c>
      <c r="H118" s="14">
        <f t="shared" si="12"/>
        <v>439.67105263157896</v>
      </c>
    </row>
    <row r="119" spans="1:8" ht="26.25" customHeight="1">
      <c r="A119" s="9" t="s">
        <v>55</v>
      </c>
      <c r="B119" s="23" t="s">
        <v>54</v>
      </c>
      <c r="C119" s="61">
        <v>3480.4</v>
      </c>
      <c r="D119" s="46">
        <v>3480.4</v>
      </c>
      <c r="E119" s="34" t="e">
        <f>#REF!+#REF!+#REF!</f>
        <v>#REF!</v>
      </c>
      <c r="F119" s="14">
        <v>3541.8</v>
      </c>
      <c r="G119" s="14">
        <f t="shared" si="11"/>
        <v>101.76416503850132</v>
      </c>
      <c r="H119" s="14">
        <f t="shared" si="12"/>
        <v>101.76416503850132</v>
      </c>
    </row>
    <row r="120" spans="1:8" ht="16.5" customHeight="1">
      <c r="A120" s="9" t="s">
        <v>8</v>
      </c>
      <c r="B120" s="23" t="s">
        <v>5</v>
      </c>
      <c r="C120" s="61">
        <v>5</v>
      </c>
      <c r="D120" s="46">
        <v>84.9</v>
      </c>
      <c r="E120" s="34" t="e">
        <f>#REF!+#REF!+#REF!</f>
        <v>#REF!</v>
      </c>
      <c r="F120" s="14">
        <v>84.9</v>
      </c>
      <c r="G120" s="14">
        <f t="shared" si="11"/>
        <v>100</v>
      </c>
      <c r="H120" s="14">
        <f t="shared" si="12"/>
        <v>1698</v>
      </c>
    </row>
    <row r="121" spans="1:8" ht="17.25" customHeight="1">
      <c r="A121" s="9" t="s">
        <v>9</v>
      </c>
      <c r="B121" s="23" t="s">
        <v>6</v>
      </c>
      <c r="C121" s="61">
        <v>223</v>
      </c>
      <c r="D121" s="46">
        <v>223</v>
      </c>
      <c r="E121" s="34" t="e">
        <f>#REF!+#REF!+#REF!</f>
        <v>#REF!</v>
      </c>
      <c r="F121" s="14">
        <v>134.7</v>
      </c>
      <c r="G121" s="14">
        <f t="shared" si="11"/>
        <v>60.40358744394618</v>
      </c>
      <c r="H121" s="14">
        <f t="shared" si="12"/>
        <v>60.40358744394618</v>
      </c>
    </row>
    <row r="122" spans="1:8" ht="16.5" customHeight="1">
      <c r="A122" s="9" t="s">
        <v>10</v>
      </c>
      <c r="B122" s="23" t="s">
        <v>21</v>
      </c>
      <c r="C122" s="61">
        <v>13.5</v>
      </c>
      <c r="D122" s="46">
        <v>13.5</v>
      </c>
      <c r="E122" s="34" t="e">
        <f>#REF!+#REF!+#REF!</f>
        <v>#REF!</v>
      </c>
      <c r="F122" s="14">
        <v>12.9</v>
      </c>
      <c r="G122" s="14">
        <f t="shared" si="11"/>
        <v>95.55555555555556</v>
      </c>
      <c r="H122" s="14">
        <f t="shared" si="12"/>
        <v>95.55555555555556</v>
      </c>
    </row>
    <row r="123" spans="1:8" ht="23.25" customHeight="1">
      <c r="A123" s="10" t="s">
        <v>11</v>
      </c>
      <c r="B123" s="23" t="s">
        <v>17</v>
      </c>
      <c r="C123" s="61">
        <v>467.3</v>
      </c>
      <c r="D123" s="46">
        <v>467.3</v>
      </c>
      <c r="E123" s="34" t="e">
        <f>#REF!+#REF!+#REF!</f>
        <v>#REF!</v>
      </c>
      <c r="F123" s="14">
        <v>370.1</v>
      </c>
      <c r="G123" s="14">
        <f t="shared" si="11"/>
        <v>79.19965760753263</v>
      </c>
      <c r="H123" s="14">
        <f t="shared" si="12"/>
        <v>79.19965760753263</v>
      </c>
    </row>
    <row r="124" spans="1:8" ht="14.25" customHeight="1" hidden="1">
      <c r="A124" s="25" t="s">
        <v>40</v>
      </c>
      <c r="B124" s="23" t="s">
        <v>41</v>
      </c>
      <c r="C124" s="61"/>
      <c r="D124" s="46"/>
      <c r="E124" s="34" t="e">
        <f>#REF!+#REF!+#REF!</f>
        <v>#REF!</v>
      </c>
      <c r="F124" s="14"/>
      <c r="G124" s="14" t="e">
        <f t="shared" si="11"/>
        <v>#DIV/0!</v>
      </c>
      <c r="H124" s="14"/>
    </row>
    <row r="125" spans="1:8" ht="18" customHeight="1">
      <c r="A125" s="24" t="s">
        <v>18</v>
      </c>
      <c r="B125" s="23" t="s">
        <v>15</v>
      </c>
      <c r="C125" s="61"/>
      <c r="D125" s="46">
        <v>18</v>
      </c>
      <c r="E125" s="34" t="e">
        <f>#REF!+#REF!+#REF!</f>
        <v>#REF!</v>
      </c>
      <c r="F125" s="14">
        <v>18</v>
      </c>
      <c r="G125" s="14">
        <f t="shared" si="11"/>
        <v>100</v>
      </c>
      <c r="H125" s="14"/>
    </row>
    <row r="126" spans="1:8" ht="15.75" customHeight="1" hidden="1">
      <c r="A126" s="17" t="s">
        <v>12</v>
      </c>
      <c r="B126" s="23" t="s">
        <v>7</v>
      </c>
      <c r="C126" s="61"/>
      <c r="D126" s="46"/>
      <c r="E126" s="34" t="e">
        <f>#REF!+#REF!+#REF!</f>
        <v>#REF!</v>
      </c>
      <c r="F126" s="14"/>
      <c r="G126" s="19"/>
      <c r="H126" s="14"/>
    </row>
    <row r="127" spans="1:8" ht="13.5" customHeight="1">
      <c r="A127" s="24" t="s">
        <v>37</v>
      </c>
      <c r="B127" s="12" t="s">
        <v>38</v>
      </c>
      <c r="C127" s="61"/>
      <c r="D127" s="46"/>
      <c r="E127" s="34" t="e">
        <f>#REF!+#REF!+#REF!</f>
        <v>#REF!</v>
      </c>
      <c r="F127" s="14"/>
      <c r="G127" s="19"/>
      <c r="H127" s="14"/>
    </row>
    <row r="128" spans="1:8" ht="18" customHeight="1">
      <c r="A128" s="20" t="s">
        <v>1</v>
      </c>
      <c r="B128" s="27" t="s">
        <v>0</v>
      </c>
      <c r="C128" s="62">
        <f>C129+C130</f>
        <v>28919.7</v>
      </c>
      <c r="D128" s="62">
        <f>D129+D130</f>
        <v>35675.8</v>
      </c>
      <c r="E128" s="62" t="e">
        <f>E129+E130</f>
        <v>#REF!</v>
      </c>
      <c r="F128" s="62">
        <f>F129+F130</f>
        <v>30828.4</v>
      </c>
      <c r="G128" s="19">
        <f>F128*100/D128</f>
        <v>86.41263825898788</v>
      </c>
      <c r="H128" s="19">
        <f>F128*100/C128</f>
        <v>106.59999930842989</v>
      </c>
    </row>
    <row r="129" spans="1:8" ht="22.5" customHeight="1">
      <c r="A129" s="58" t="s">
        <v>49</v>
      </c>
      <c r="B129" s="29" t="s">
        <v>20</v>
      </c>
      <c r="C129" s="61">
        <v>28919.7</v>
      </c>
      <c r="D129" s="46">
        <v>35675.8</v>
      </c>
      <c r="E129" s="34" t="e">
        <f>#REF!+#REF!+#REF!</f>
        <v>#REF!</v>
      </c>
      <c r="F129" s="14">
        <v>30828.4</v>
      </c>
      <c r="G129" s="14">
        <f>F129*100/D129</f>
        <v>86.41263825898788</v>
      </c>
      <c r="H129" s="14">
        <f>F129*100/C129</f>
        <v>106.59999930842989</v>
      </c>
    </row>
    <row r="130" spans="1:8" ht="21" customHeight="1" hidden="1">
      <c r="A130" s="58" t="s">
        <v>61</v>
      </c>
      <c r="B130" s="29" t="s">
        <v>62</v>
      </c>
      <c r="C130" s="61"/>
      <c r="D130" s="46"/>
      <c r="E130" s="34"/>
      <c r="F130" s="14"/>
      <c r="G130" s="14"/>
      <c r="H130" s="14"/>
    </row>
    <row r="131" spans="1:8" ht="14.25" customHeight="1">
      <c r="A131" s="17"/>
      <c r="B131" s="18" t="s">
        <v>4</v>
      </c>
      <c r="C131" s="19">
        <f>C128+C117</f>
        <v>34628.9</v>
      </c>
      <c r="D131" s="19">
        <f>D128+D117</f>
        <v>46262.9</v>
      </c>
      <c r="E131" s="19" t="e">
        <f>E128+E117</f>
        <v>#REF!</v>
      </c>
      <c r="F131" s="19">
        <f>F128+F117</f>
        <v>41673.8</v>
      </c>
      <c r="G131" s="19">
        <f>F131*100/D131</f>
        <v>90.08038838896827</v>
      </c>
      <c r="H131" s="19">
        <f>F131*100/C131</f>
        <v>120.34399013540714</v>
      </c>
    </row>
    <row r="132" spans="1:8" ht="12.75">
      <c r="A132" s="170"/>
      <c r="B132" s="171"/>
      <c r="C132" s="171"/>
      <c r="D132" s="171"/>
      <c r="E132" s="171"/>
      <c r="F132" s="171"/>
      <c r="G132" s="19"/>
      <c r="H132" s="14"/>
    </row>
    <row r="133" spans="1:8" ht="12.75">
      <c r="A133" s="165" t="s">
        <v>29</v>
      </c>
      <c r="B133" s="166"/>
      <c r="C133" s="166"/>
      <c r="D133" s="166"/>
      <c r="E133" s="166"/>
      <c r="F133" s="166"/>
      <c r="G133" s="166"/>
      <c r="H133" s="166"/>
    </row>
    <row r="134" spans="1:8" ht="12.75">
      <c r="A134" s="20" t="s">
        <v>3</v>
      </c>
      <c r="B134" s="68" t="s">
        <v>50</v>
      </c>
      <c r="C134" s="60">
        <f>C135+C138+C139+C140+C142+C144+C141+C143+C136+C137</f>
        <v>11465.6</v>
      </c>
      <c r="D134" s="60">
        <f>D135+D138+D139+D140+D142+D144+D141+D143+D136+D137</f>
        <v>13691.7</v>
      </c>
      <c r="E134" s="60" t="e">
        <f>E135+E138+E139+E140+E142+E144+E141+E143+E136+E137</f>
        <v>#REF!</v>
      </c>
      <c r="F134" s="60">
        <f>F135+F138+F139+F140+F142+F144+F141+F143+F136+F137+0.1</f>
        <v>13086.900000000001</v>
      </c>
      <c r="G134" s="19">
        <f>F134*100/D134</f>
        <v>95.58272530072965</v>
      </c>
      <c r="H134" s="19">
        <f>F134*100/C134</f>
        <v>114.14055958693834</v>
      </c>
    </row>
    <row r="135" spans="1:8" ht="12.75">
      <c r="A135" s="9" t="s">
        <v>56</v>
      </c>
      <c r="B135" s="64" t="s">
        <v>57</v>
      </c>
      <c r="C135" s="61">
        <v>3175</v>
      </c>
      <c r="D135" s="46">
        <v>3175</v>
      </c>
      <c r="E135" s="34" t="e">
        <f>#REF!+#REF!+#REF!</f>
        <v>#REF!</v>
      </c>
      <c r="F135" s="14">
        <v>2283.7</v>
      </c>
      <c r="G135" s="14">
        <f>F135*100/D135</f>
        <v>71.9275590551181</v>
      </c>
      <c r="H135" s="14">
        <f>F135*100/C135</f>
        <v>71.9275590551181</v>
      </c>
    </row>
    <row r="136" spans="1:8" ht="23.25" customHeight="1">
      <c r="A136" s="9" t="s">
        <v>55</v>
      </c>
      <c r="B136" s="57" t="s">
        <v>54</v>
      </c>
      <c r="C136" s="61">
        <v>7602.6</v>
      </c>
      <c r="D136" s="46">
        <v>7602.6</v>
      </c>
      <c r="E136" s="34" t="e">
        <f>#REF!+#REF!+#REF!</f>
        <v>#REF!</v>
      </c>
      <c r="F136" s="14">
        <v>7736.8</v>
      </c>
      <c r="G136" s="14">
        <f>F136*100/D136</f>
        <v>101.76518559440191</v>
      </c>
      <c r="H136" s="14">
        <f>F136*100/C136</f>
        <v>101.76518559440191</v>
      </c>
    </row>
    <row r="137" spans="1:8" ht="15.75" customHeight="1">
      <c r="A137" s="9" t="s">
        <v>8</v>
      </c>
      <c r="B137" s="57" t="s">
        <v>5</v>
      </c>
      <c r="C137" s="61"/>
      <c r="D137" s="46"/>
      <c r="E137" s="34" t="e">
        <f>#REF!+#REF!+#REF!</f>
        <v>#REF!</v>
      </c>
      <c r="F137" s="14">
        <v>0.7</v>
      </c>
      <c r="G137" s="14"/>
      <c r="H137" s="14"/>
    </row>
    <row r="138" spans="1:8" ht="12.75">
      <c r="A138" s="9" t="s">
        <v>9</v>
      </c>
      <c r="B138" s="57" t="s">
        <v>6</v>
      </c>
      <c r="C138" s="61">
        <v>598</v>
      </c>
      <c r="D138" s="46">
        <v>598</v>
      </c>
      <c r="E138" s="34" t="e">
        <f>#REF!+#REF!+#REF!</f>
        <v>#REF!</v>
      </c>
      <c r="F138" s="14">
        <v>324.5</v>
      </c>
      <c r="G138" s="14">
        <f aca="true" t="shared" si="13" ref="G138:G143">F138*100/D138</f>
        <v>54.264214046822744</v>
      </c>
      <c r="H138" s="14">
        <f>F138*100/C138</f>
        <v>54.264214046822744</v>
      </c>
    </row>
    <row r="139" spans="1:8" ht="12.75">
      <c r="A139" s="9" t="s">
        <v>10</v>
      </c>
      <c r="B139" s="57" t="s">
        <v>21</v>
      </c>
      <c r="C139" s="61">
        <v>20</v>
      </c>
      <c r="D139" s="46">
        <v>20</v>
      </c>
      <c r="E139" s="34" t="e">
        <f>#REF!+#REF!+#REF!</f>
        <v>#REF!</v>
      </c>
      <c r="F139" s="14">
        <v>9.6</v>
      </c>
      <c r="G139" s="14">
        <f t="shared" si="13"/>
        <v>48</v>
      </c>
      <c r="H139" s="14">
        <f>F139*100/C139</f>
        <v>48</v>
      </c>
    </row>
    <row r="140" spans="1:8" ht="22.5">
      <c r="A140" s="10" t="s">
        <v>11</v>
      </c>
      <c r="B140" s="57" t="s">
        <v>17</v>
      </c>
      <c r="C140" s="61">
        <v>70</v>
      </c>
      <c r="D140" s="46">
        <v>1870</v>
      </c>
      <c r="E140" s="34" t="e">
        <f>#REF!+#REF!+#REF!</f>
        <v>#REF!</v>
      </c>
      <c r="F140" s="14">
        <v>2312.4</v>
      </c>
      <c r="G140" s="14">
        <f t="shared" si="13"/>
        <v>123.65775401069519</v>
      </c>
      <c r="H140" s="14">
        <f>F140*100/C140</f>
        <v>3303.4285714285716</v>
      </c>
    </row>
    <row r="141" spans="1:8" ht="24" customHeight="1">
      <c r="A141" s="25" t="s">
        <v>40</v>
      </c>
      <c r="B141" s="57" t="s">
        <v>41</v>
      </c>
      <c r="C141" s="61"/>
      <c r="D141" s="46">
        <v>426.1</v>
      </c>
      <c r="E141" s="34" t="e">
        <f>#REF!+#REF!+#REF!</f>
        <v>#REF!</v>
      </c>
      <c r="F141" s="14">
        <v>426.1</v>
      </c>
      <c r="G141" s="14">
        <f t="shared" si="13"/>
        <v>100</v>
      </c>
      <c r="H141" s="14"/>
    </row>
    <row r="142" spans="1:8" ht="21" customHeight="1" hidden="1">
      <c r="A142" s="25" t="s">
        <v>18</v>
      </c>
      <c r="B142" s="57" t="s">
        <v>15</v>
      </c>
      <c r="C142" s="61"/>
      <c r="D142" s="46"/>
      <c r="E142" s="34" t="e">
        <f>#REF!+#REF!+#REF!</f>
        <v>#REF!</v>
      </c>
      <c r="F142" s="14"/>
      <c r="G142" s="14" t="e">
        <f t="shared" si="13"/>
        <v>#DIV/0!</v>
      </c>
      <c r="H142" s="14"/>
    </row>
    <row r="143" spans="1:8" ht="21" customHeight="1" hidden="1">
      <c r="A143" s="17" t="s">
        <v>12</v>
      </c>
      <c r="B143" s="57" t="s">
        <v>7</v>
      </c>
      <c r="C143" s="61"/>
      <c r="D143" s="46"/>
      <c r="E143" s="34" t="e">
        <f>#REF!+#REF!+#REF!</f>
        <v>#REF!</v>
      </c>
      <c r="F143" s="14"/>
      <c r="G143" s="14" t="e">
        <f t="shared" si="13"/>
        <v>#DIV/0!</v>
      </c>
      <c r="H143" s="14"/>
    </row>
    <row r="144" spans="1:8" ht="15.75" customHeight="1">
      <c r="A144" s="25" t="s">
        <v>37</v>
      </c>
      <c r="B144" s="12" t="s">
        <v>38</v>
      </c>
      <c r="C144" s="61"/>
      <c r="D144" s="46"/>
      <c r="E144" s="34" t="e">
        <f>#REF!+#REF!+#REF!</f>
        <v>#REF!</v>
      </c>
      <c r="F144" s="13">
        <v>-7</v>
      </c>
      <c r="G144" s="14"/>
      <c r="H144" s="14"/>
    </row>
    <row r="145" spans="1:8" ht="15" customHeight="1">
      <c r="A145" s="49" t="s">
        <v>1</v>
      </c>
      <c r="B145" s="65" t="s">
        <v>0</v>
      </c>
      <c r="C145" s="62">
        <f>C146+C147</f>
        <v>51023.7</v>
      </c>
      <c r="D145" s="62">
        <f>D146+D147</f>
        <v>62725.6</v>
      </c>
      <c r="E145" s="62" t="e">
        <f>E146+E147</f>
        <v>#REF!</v>
      </c>
      <c r="F145" s="62">
        <f>F146+F147</f>
        <v>53161.1</v>
      </c>
      <c r="G145" s="19">
        <f>F145*100/D145</f>
        <v>84.75183975920517</v>
      </c>
      <c r="H145" s="19">
        <f>F145*100/C145</f>
        <v>104.18903372354416</v>
      </c>
    </row>
    <row r="146" spans="1:8" ht="24" customHeight="1">
      <c r="A146" s="58" t="s">
        <v>49</v>
      </c>
      <c r="B146" s="66" t="s">
        <v>20</v>
      </c>
      <c r="C146" s="61">
        <v>51023.7</v>
      </c>
      <c r="D146" s="46">
        <v>63151.7</v>
      </c>
      <c r="E146" s="34" t="e">
        <f>#REF!+#REF!+#REF!</f>
        <v>#REF!</v>
      </c>
      <c r="F146" s="14">
        <v>53587.2</v>
      </c>
      <c r="G146" s="14">
        <f>F146*100/D146</f>
        <v>84.85472283406465</v>
      </c>
      <c r="H146" s="14">
        <f>F146*100/C146</f>
        <v>105.02413584275543</v>
      </c>
    </row>
    <row r="147" spans="1:8" ht="12.75" customHeight="1">
      <c r="A147" s="58" t="s">
        <v>48</v>
      </c>
      <c r="B147" s="15" t="s">
        <v>46</v>
      </c>
      <c r="C147" s="30"/>
      <c r="D147" s="46">
        <v>-426.1</v>
      </c>
      <c r="E147" s="34" t="e">
        <f>#REF!</f>
        <v>#REF!</v>
      </c>
      <c r="F147" s="14">
        <v>-426.1</v>
      </c>
      <c r="G147" s="14">
        <f>F147*100/D147</f>
        <v>100</v>
      </c>
      <c r="H147" s="14"/>
    </row>
    <row r="148" spans="1:8" ht="14.25" customHeight="1">
      <c r="A148" s="17"/>
      <c r="B148" s="18" t="s">
        <v>4</v>
      </c>
      <c r="C148" s="19">
        <f>C145+C134</f>
        <v>62489.299999999996</v>
      </c>
      <c r="D148" s="19">
        <f>D145+D134</f>
        <v>76417.3</v>
      </c>
      <c r="E148" s="19" t="e">
        <f>E145+E134</f>
        <v>#REF!</v>
      </c>
      <c r="F148" s="19">
        <f>F145+F134</f>
        <v>66248</v>
      </c>
      <c r="G148" s="19">
        <f>F148*100/D148</f>
        <v>86.69241127336349</v>
      </c>
      <c r="H148" s="19">
        <f>F148*100/C148</f>
        <v>106.01494975939882</v>
      </c>
    </row>
    <row r="149" spans="1:8" ht="12.75">
      <c r="A149" s="174"/>
      <c r="B149" s="175"/>
      <c r="C149" s="175"/>
      <c r="D149" s="175"/>
      <c r="E149" s="175"/>
      <c r="F149" s="175"/>
      <c r="G149" s="19"/>
      <c r="H149" s="14"/>
    </row>
    <row r="150" spans="1:8" ht="12.75">
      <c r="A150" s="165" t="s">
        <v>30</v>
      </c>
      <c r="B150" s="166"/>
      <c r="C150" s="166"/>
      <c r="D150" s="166"/>
      <c r="E150" s="166"/>
      <c r="F150" s="166"/>
      <c r="G150" s="166"/>
      <c r="H150" s="166"/>
    </row>
    <row r="151" spans="1:8" ht="12.75">
      <c r="A151" s="20" t="s">
        <v>3</v>
      </c>
      <c r="B151" s="21" t="s">
        <v>50</v>
      </c>
      <c r="C151" s="60">
        <f>C152+C155+C157+C159+C156+C160+C158+C161+C154+C153</f>
        <v>27003.5</v>
      </c>
      <c r="D151" s="22">
        <f>D152+D155+D157+D159+D156+D160+D158+D161+D154+D153</f>
        <v>29811.300000000003</v>
      </c>
      <c r="E151" s="22" t="e">
        <f>E152+E155+E157+E159+E156+E160+E158+E161+E154+E153</f>
        <v>#REF!</v>
      </c>
      <c r="F151" s="22">
        <f>F152+F155+F157+F159+F156+F160+F158+F161+F154+F153</f>
        <v>27786.600000000002</v>
      </c>
      <c r="G151" s="19">
        <f aca="true" t="shared" si="14" ref="G151:G166">F151*100/D151</f>
        <v>93.20828008171397</v>
      </c>
      <c r="H151" s="70">
        <f aca="true" t="shared" si="15" ref="H151:H158">F151*100/C151</f>
        <v>102.89999444516451</v>
      </c>
    </row>
    <row r="152" spans="1:8" ht="12.75">
      <c r="A152" s="9" t="s">
        <v>56</v>
      </c>
      <c r="B152" s="42" t="s">
        <v>57</v>
      </c>
      <c r="C152" s="61">
        <v>15500</v>
      </c>
      <c r="D152" s="45">
        <v>16569.7</v>
      </c>
      <c r="E152" s="34" t="e">
        <f>#REF!+#REF!+#REF!</f>
        <v>#REF!</v>
      </c>
      <c r="F152" s="14">
        <v>15253.7</v>
      </c>
      <c r="G152" s="14">
        <f t="shared" si="14"/>
        <v>92.05779223522453</v>
      </c>
      <c r="H152" s="69">
        <f t="shared" si="15"/>
        <v>98.41096774193548</v>
      </c>
    </row>
    <row r="153" spans="1:8" ht="25.5" customHeight="1">
      <c r="A153" s="9" t="s">
        <v>55</v>
      </c>
      <c r="B153" s="23" t="s">
        <v>54</v>
      </c>
      <c r="C153" s="61">
        <v>7987.7</v>
      </c>
      <c r="D153" s="45">
        <v>8547.3</v>
      </c>
      <c r="E153" s="34" t="e">
        <f>#REF!+#REF!+#REF!</f>
        <v>#REF!</v>
      </c>
      <c r="F153" s="14">
        <v>8128.7</v>
      </c>
      <c r="G153" s="14">
        <f t="shared" si="14"/>
        <v>95.1025470031472</v>
      </c>
      <c r="H153" s="69">
        <f t="shared" si="15"/>
        <v>101.76521401655044</v>
      </c>
    </row>
    <row r="154" spans="1:8" ht="12.75" customHeight="1">
      <c r="A154" s="9" t="s">
        <v>8</v>
      </c>
      <c r="B154" s="23" t="s">
        <v>5</v>
      </c>
      <c r="C154" s="61">
        <v>12</v>
      </c>
      <c r="D154" s="45">
        <v>12</v>
      </c>
      <c r="E154" s="34" t="e">
        <f>#REF!+#REF!+#REF!</f>
        <v>#REF!</v>
      </c>
      <c r="F154" s="14">
        <v>3.8</v>
      </c>
      <c r="G154" s="14">
        <f t="shared" si="14"/>
        <v>31.666666666666668</v>
      </c>
      <c r="H154" s="69">
        <f t="shared" si="15"/>
        <v>31.666666666666668</v>
      </c>
    </row>
    <row r="155" spans="1:8" ht="12.75">
      <c r="A155" s="9" t="s">
        <v>9</v>
      </c>
      <c r="B155" s="23" t="s">
        <v>6</v>
      </c>
      <c r="C155" s="61">
        <v>1742</v>
      </c>
      <c r="D155" s="45">
        <v>1742</v>
      </c>
      <c r="E155" s="34" t="e">
        <f>#REF!+#REF!+#REF!</f>
        <v>#REF!</v>
      </c>
      <c r="F155" s="14">
        <v>1901.7</v>
      </c>
      <c r="G155" s="14">
        <f t="shared" si="14"/>
        <v>109.16762342135476</v>
      </c>
      <c r="H155" s="69">
        <f t="shared" si="15"/>
        <v>109.16762342135476</v>
      </c>
    </row>
    <row r="156" spans="1:8" ht="12.75">
      <c r="A156" s="9" t="s">
        <v>10</v>
      </c>
      <c r="B156" s="23" t="s">
        <v>21</v>
      </c>
      <c r="C156" s="61">
        <v>71.7</v>
      </c>
      <c r="D156" s="45">
        <v>71.7</v>
      </c>
      <c r="E156" s="34" t="e">
        <f>#REF!+#REF!+#REF!</f>
        <v>#REF!</v>
      </c>
      <c r="F156" s="14">
        <v>52.5</v>
      </c>
      <c r="G156" s="14">
        <f t="shared" si="14"/>
        <v>73.22175732217573</v>
      </c>
      <c r="H156" s="69">
        <f t="shared" si="15"/>
        <v>73.22175732217573</v>
      </c>
    </row>
    <row r="157" spans="1:8" ht="22.5">
      <c r="A157" s="10" t="s">
        <v>11</v>
      </c>
      <c r="B157" s="23" t="s">
        <v>17</v>
      </c>
      <c r="C157" s="61">
        <v>437.6</v>
      </c>
      <c r="D157" s="45">
        <v>946.2</v>
      </c>
      <c r="E157" s="34" t="e">
        <f>#REF!+#REF!+#REF!</f>
        <v>#REF!</v>
      </c>
      <c r="F157" s="14">
        <v>755.5</v>
      </c>
      <c r="G157" s="14">
        <f t="shared" si="14"/>
        <v>79.84569858380891</v>
      </c>
      <c r="H157" s="69">
        <f t="shared" si="15"/>
        <v>172.64625228519193</v>
      </c>
    </row>
    <row r="158" spans="1:8" ht="22.5" customHeight="1">
      <c r="A158" s="25" t="s">
        <v>40</v>
      </c>
      <c r="B158" s="23" t="s">
        <v>41</v>
      </c>
      <c r="C158" s="61">
        <v>1252.5</v>
      </c>
      <c r="D158" s="45">
        <v>1552.5</v>
      </c>
      <c r="E158" s="34" t="e">
        <f>#REF!+#REF!+#REF!</f>
        <v>#REF!</v>
      </c>
      <c r="F158" s="14">
        <v>1327.9</v>
      </c>
      <c r="G158" s="14">
        <f t="shared" si="14"/>
        <v>85.5330112721417</v>
      </c>
      <c r="H158" s="69">
        <f t="shared" si="15"/>
        <v>106.01996007984032</v>
      </c>
    </row>
    <row r="159" spans="1:8" ht="18" customHeight="1" hidden="1">
      <c r="A159" s="24" t="s">
        <v>18</v>
      </c>
      <c r="B159" s="23" t="s">
        <v>15</v>
      </c>
      <c r="C159" s="61"/>
      <c r="D159" s="45"/>
      <c r="E159" s="34" t="e">
        <f>#REF!+#REF!+#REF!</f>
        <v>#REF!</v>
      </c>
      <c r="F159" s="14"/>
      <c r="G159" s="14" t="e">
        <f t="shared" si="14"/>
        <v>#DIV/0!</v>
      </c>
      <c r="H159" s="69"/>
    </row>
    <row r="160" spans="1:8" ht="21" customHeight="1">
      <c r="A160" s="17" t="s">
        <v>12</v>
      </c>
      <c r="B160" s="23" t="s">
        <v>7</v>
      </c>
      <c r="C160" s="61"/>
      <c r="D160" s="45">
        <v>14.2</v>
      </c>
      <c r="E160" s="34" t="e">
        <f>#REF!+#REF!+#REF!</f>
        <v>#REF!</v>
      </c>
      <c r="F160" s="14">
        <v>14.2</v>
      </c>
      <c r="G160" s="14">
        <f t="shared" si="14"/>
        <v>100</v>
      </c>
      <c r="H160" s="69"/>
    </row>
    <row r="161" spans="1:8" ht="14.25" customHeight="1">
      <c r="A161" s="24" t="s">
        <v>37</v>
      </c>
      <c r="B161" s="12" t="s">
        <v>38</v>
      </c>
      <c r="C161" s="61"/>
      <c r="D161" s="45">
        <v>355.7</v>
      </c>
      <c r="E161" s="34" t="e">
        <f>#REF!+#REF!+#REF!</f>
        <v>#REF!</v>
      </c>
      <c r="F161" s="14">
        <v>348.6</v>
      </c>
      <c r="G161" s="14">
        <f t="shared" si="14"/>
        <v>98.00393590104021</v>
      </c>
      <c r="H161" s="69"/>
    </row>
    <row r="162" spans="1:8" ht="17.25" customHeight="1">
      <c r="A162" s="20" t="s">
        <v>1</v>
      </c>
      <c r="B162" s="27" t="s">
        <v>0</v>
      </c>
      <c r="C162" s="62">
        <f>C163+C164+C165</f>
        <v>38065.3</v>
      </c>
      <c r="D162" s="28">
        <f>D163+D164+D165</f>
        <v>66258.8</v>
      </c>
      <c r="E162" s="28" t="e">
        <f>E163+E164+E165</f>
        <v>#REF!</v>
      </c>
      <c r="F162" s="28">
        <f>F163+F164+F165</f>
        <v>53412.3</v>
      </c>
      <c r="G162" s="19">
        <f t="shared" si="14"/>
        <v>80.61163196435794</v>
      </c>
      <c r="H162" s="70">
        <f>F162*100/C162</f>
        <v>140.31755956212086</v>
      </c>
    </row>
    <row r="163" spans="1:8" ht="23.25" customHeight="1">
      <c r="A163" s="58" t="s">
        <v>49</v>
      </c>
      <c r="B163" s="29" t="s">
        <v>20</v>
      </c>
      <c r="C163" s="61">
        <v>38065.3</v>
      </c>
      <c r="D163" s="45">
        <v>66258.8</v>
      </c>
      <c r="E163" s="34" t="e">
        <f>#REF!+#REF!+#REF!</f>
        <v>#REF!</v>
      </c>
      <c r="F163" s="14">
        <v>53412.3</v>
      </c>
      <c r="G163" s="14">
        <f t="shared" si="14"/>
        <v>80.61163196435794</v>
      </c>
      <c r="H163" s="69">
        <f>F163*100/C163</f>
        <v>140.31755956212086</v>
      </c>
    </row>
    <row r="164" spans="1:8" ht="12.75" customHeight="1" hidden="1">
      <c r="A164" s="58" t="s">
        <v>53</v>
      </c>
      <c r="B164" s="30" t="s">
        <v>19</v>
      </c>
      <c r="C164" s="30"/>
      <c r="D164" s="45"/>
      <c r="E164" s="34" t="e">
        <f>#REF!</f>
        <v>#REF!</v>
      </c>
      <c r="F164" s="14"/>
      <c r="G164" s="14" t="e">
        <f t="shared" si="14"/>
        <v>#DIV/0!</v>
      </c>
      <c r="H164" s="69"/>
    </row>
    <row r="165" spans="1:8" ht="15" customHeight="1" hidden="1">
      <c r="A165" s="58" t="s">
        <v>48</v>
      </c>
      <c r="B165" s="15" t="s">
        <v>46</v>
      </c>
      <c r="C165" s="30"/>
      <c r="D165" s="45"/>
      <c r="E165" s="34" t="e">
        <f>#REF!</f>
        <v>#REF!</v>
      </c>
      <c r="F165" s="14"/>
      <c r="G165" s="14" t="e">
        <f t="shared" si="14"/>
        <v>#DIV/0!</v>
      </c>
      <c r="H165" s="69"/>
    </row>
    <row r="166" spans="1:8" ht="14.25" customHeight="1">
      <c r="A166" s="17"/>
      <c r="B166" s="18" t="s">
        <v>4</v>
      </c>
      <c r="C166" s="19">
        <f>C162+C151</f>
        <v>65068.8</v>
      </c>
      <c r="D166" s="19">
        <f>D162+D151</f>
        <v>96070.1</v>
      </c>
      <c r="E166" s="19" t="e">
        <f>E162+E151</f>
        <v>#REF!</v>
      </c>
      <c r="F166" s="19">
        <f>F162+F151</f>
        <v>81198.90000000001</v>
      </c>
      <c r="G166" s="19">
        <f t="shared" si="14"/>
        <v>84.52046994850636</v>
      </c>
      <c r="H166" s="70">
        <f>F166*100/C166</f>
        <v>124.78929994098554</v>
      </c>
    </row>
    <row r="167" spans="1:8" ht="12.75">
      <c r="A167" s="170"/>
      <c r="B167" s="171"/>
      <c r="C167" s="171"/>
      <c r="D167" s="171"/>
      <c r="E167" s="171"/>
      <c r="F167" s="171"/>
      <c r="G167" s="19"/>
      <c r="H167" s="69"/>
    </row>
    <row r="168" spans="1:8" ht="12.75">
      <c r="A168" s="165" t="s">
        <v>31</v>
      </c>
      <c r="B168" s="166"/>
      <c r="C168" s="166"/>
      <c r="D168" s="166"/>
      <c r="E168" s="166"/>
      <c r="F168" s="166"/>
      <c r="G168" s="166"/>
      <c r="H168" s="166"/>
    </row>
    <row r="169" spans="1:8" ht="12.75">
      <c r="A169" s="20" t="s">
        <v>3</v>
      </c>
      <c r="B169" s="21" t="s">
        <v>50</v>
      </c>
      <c r="C169" s="60">
        <f>C170+C173+C174+C175+C177+C178+C179+C176+C171+C172</f>
        <v>7389.3</v>
      </c>
      <c r="D169" s="22">
        <f>D170+D173+D174+D175+D177+D178+D179+D176+D171+D172</f>
        <v>7619.3</v>
      </c>
      <c r="E169" s="22" t="e">
        <f>E170+E173+E174+E175+E177+E178+E179+E176+E171+E172</f>
        <v>#REF!</v>
      </c>
      <c r="F169" s="22">
        <f>F170+F173+F174+F175+F177+F178+F179+F176+F171+F172</f>
        <v>7402.3</v>
      </c>
      <c r="G169" s="19">
        <f aca="true" t="shared" si="16" ref="G169:G175">F169*100/D169</f>
        <v>97.15196934101557</v>
      </c>
      <c r="H169" s="70">
        <f aca="true" t="shared" si="17" ref="H169:H175">F169*100/C169</f>
        <v>100.1759300610342</v>
      </c>
    </row>
    <row r="170" spans="1:8" ht="12.75">
      <c r="A170" s="9" t="s">
        <v>56</v>
      </c>
      <c r="B170" s="42" t="s">
        <v>57</v>
      </c>
      <c r="C170" s="61">
        <v>2770</v>
      </c>
      <c r="D170" s="45">
        <v>2770</v>
      </c>
      <c r="E170" s="34" t="e">
        <f>#REF!+#REF!+#REF!</f>
        <v>#REF!</v>
      </c>
      <c r="F170" s="14">
        <v>2660.8</v>
      </c>
      <c r="G170" s="14">
        <f t="shared" si="16"/>
        <v>96.05776173285199</v>
      </c>
      <c r="H170" s="69">
        <f t="shared" si="17"/>
        <v>96.05776173285199</v>
      </c>
    </row>
    <row r="171" spans="1:8" ht="26.25" customHeight="1">
      <c r="A171" s="9" t="s">
        <v>55</v>
      </c>
      <c r="B171" s="23" t="s">
        <v>54</v>
      </c>
      <c r="C171" s="61">
        <v>3287.8</v>
      </c>
      <c r="D171" s="45">
        <v>3287.8</v>
      </c>
      <c r="E171" s="34" t="e">
        <f>#REF!+#REF!+#REF!</f>
        <v>#REF!</v>
      </c>
      <c r="F171" s="14">
        <v>3345.9</v>
      </c>
      <c r="G171" s="14">
        <f t="shared" si="16"/>
        <v>101.76713912038444</v>
      </c>
      <c r="H171" s="69">
        <f t="shared" si="17"/>
        <v>101.76713912038444</v>
      </c>
    </row>
    <row r="172" spans="1:8" ht="17.25" customHeight="1">
      <c r="A172" s="9" t="s">
        <v>8</v>
      </c>
      <c r="B172" s="23" t="s">
        <v>5</v>
      </c>
      <c r="C172" s="61">
        <v>2</v>
      </c>
      <c r="D172" s="45">
        <v>7</v>
      </c>
      <c r="E172" s="34" t="e">
        <f>#REF!+#REF!+#REF!</f>
        <v>#REF!</v>
      </c>
      <c r="F172" s="14">
        <v>7</v>
      </c>
      <c r="G172" s="14">
        <f t="shared" si="16"/>
        <v>100</v>
      </c>
      <c r="H172" s="69">
        <f t="shared" si="17"/>
        <v>350</v>
      </c>
    </row>
    <row r="173" spans="1:8" ht="12.75">
      <c r="A173" s="9" t="s">
        <v>9</v>
      </c>
      <c r="B173" s="23" t="s">
        <v>6</v>
      </c>
      <c r="C173" s="61">
        <v>752</v>
      </c>
      <c r="D173" s="45">
        <v>752</v>
      </c>
      <c r="E173" s="34" t="e">
        <f>#REF!+#REF!+#REF!</f>
        <v>#REF!</v>
      </c>
      <c r="F173" s="14">
        <v>347.7</v>
      </c>
      <c r="G173" s="14">
        <f t="shared" si="16"/>
        <v>46.236702127659576</v>
      </c>
      <c r="H173" s="69">
        <f t="shared" si="17"/>
        <v>46.236702127659576</v>
      </c>
    </row>
    <row r="174" spans="1:8" ht="12.75">
      <c r="A174" s="9" t="s">
        <v>10</v>
      </c>
      <c r="B174" s="23" t="s">
        <v>21</v>
      </c>
      <c r="C174" s="61">
        <v>15.8</v>
      </c>
      <c r="D174" s="45">
        <v>15.8</v>
      </c>
      <c r="E174" s="34" t="e">
        <f>#REF!+#REF!+#REF!</f>
        <v>#REF!</v>
      </c>
      <c r="F174" s="14">
        <v>4.8</v>
      </c>
      <c r="G174" s="14">
        <f t="shared" si="16"/>
        <v>30.379746835443036</v>
      </c>
      <c r="H174" s="69">
        <f t="shared" si="17"/>
        <v>30.379746835443036</v>
      </c>
    </row>
    <row r="175" spans="1:8" ht="24" customHeight="1">
      <c r="A175" s="10" t="s">
        <v>11</v>
      </c>
      <c r="B175" s="23" t="s">
        <v>17</v>
      </c>
      <c r="C175" s="61">
        <v>561.7</v>
      </c>
      <c r="D175" s="45">
        <v>786.7</v>
      </c>
      <c r="E175" s="34" t="e">
        <f>#REF!+#REF!+#REF!</f>
        <v>#REF!</v>
      </c>
      <c r="F175" s="14">
        <v>1011.1</v>
      </c>
      <c r="G175" s="14">
        <f t="shared" si="16"/>
        <v>128.52421507563238</v>
      </c>
      <c r="H175" s="69">
        <f t="shared" si="17"/>
        <v>180.0071212390956</v>
      </c>
    </row>
    <row r="176" spans="1:8" ht="24.75" customHeight="1" hidden="1">
      <c r="A176" s="25" t="s">
        <v>40</v>
      </c>
      <c r="B176" s="23" t="s">
        <v>41</v>
      </c>
      <c r="C176" s="61"/>
      <c r="D176" s="45"/>
      <c r="E176" s="34" t="e">
        <f>#REF!+#REF!+#REF!</f>
        <v>#REF!</v>
      </c>
      <c r="F176" s="14"/>
      <c r="G176" s="14"/>
      <c r="H176" s="69"/>
    </row>
    <row r="177" spans="1:8" ht="16.5" customHeight="1">
      <c r="A177" s="24" t="s">
        <v>18</v>
      </c>
      <c r="B177" s="23" t="s">
        <v>15</v>
      </c>
      <c r="C177" s="61"/>
      <c r="D177" s="45"/>
      <c r="E177" s="34" t="e">
        <f>#REF!+#REF!+#REF!</f>
        <v>#REF!</v>
      </c>
      <c r="F177" s="14">
        <v>0.9</v>
      </c>
      <c r="G177" s="14"/>
      <c r="H177" s="69"/>
    </row>
    <row r="178" spans="1:8" ht="20.25" customHeight="1" hidden="1">
      <c r="A178" s="17" t="s">
        <v>12</v>
      </c>
      <c r="B178" s="23" t="s">
        <v>7</v>
      </c>
      <c r="C178" s="61"/>
      <c r="D178" s="45"/>
      <c r="E178" s="34" t="e">
        <f>#REF!+#REF!+#REF!</f>
        <v>#REF!</v>
      </c>
      <c r="F178" s="14"/>
      <c r="G178" s="14"/>
      <c r="H178" s="69"/>
    </row>
    <row r="179" spans="1:8" ht="17.25" customHeight="1">
      <c r="A179" s="47" t="s">
        <v>37</v>
      </c>
      <c r="B179" s="12" t="s">
        <v>38</v>
      </c>
      <c r="C179" s="61"/>
      <c r="D179" s="45"/>
      <c r="E179" s="34" t="e">
        <f>#REF!+#REF!+#REF!</f>
        <v>#REF!</v>
      </c>
      <c r="F179" s="14">
        <v>24.1</v>
      </c>
      <c r="G179" s="19"/>
      <c r="H179" s="69"/>
    </row>
    <row r="180" spans="1:8" ht="14.25" customHeight="1">
      <c r="A180" s="20" t="s">
        <v>1</v>
      </c>
      <c r="B180" s="27" t="s">
        <v>0</v>
      </c>
      <c r="C180" s="62">
        <f>C181+C182</f>
        <v>31881.8</v>
      </c>
      <c r="D180" s="28">
        <f>D181+D182</f>
        <v>43089.2</v>
      </c>
      <c r="E180" s="50" t="e">
        <f>E181+E182</f>
        <v>#REF!</v>
      </c>
      <c r="F180" s="28">
        <f>F181+F182</f>
        <v>33456.799999999996</v>
      </c>
      <c r="G180" s="19">
        <f>F180*100/D180</f>
        <v>77.64544247746535</v>
      </c>
      <c r="H180" s="70">
        <f>F180*100/C180</f>
        <v>104.94012257777163</v>
      </c>
    </row>
    <row r="181" spans="1:8" ht="27.75" customHeight="1">
      <c r="A181" s="58" t="s">
        <v>49</v>
      </c>
      <c r="B181" s="29" t="s">
        <v>20</v>
      </c>
      <c r="C181" s="61">
        <v>31881.8</v>
      </c>
      <c r="D181" s="45">
        <v>43054</v>
      </c>
      <c r="E181" s="34" t="e">
        <f>#REF!+#REF!+#REF!</f>
        <v>#REF!</v>
      </c>
      <c r="F181" s="14">
        <v>33421.6</v>
      </c>
      <c r="G181" s="14">
        <f>F181*100/D181</f>
        <v>77.62716588470293</v>
      </c>
      <c r="H181" s="69">
        <f>F181*100/C181</f>
        <v>104.82971475889066</v>
      </c>
    </row>
    <row r="182" spans="1:8" ht="13.5" customHeight="1">
      <c r="A182" s="11" t="s">
        <v>2</v>
      </c>
      <c r="B182" s="30" t="s">
        <v>19</v>
      </c>
      <c r="C182" s="51"/>
      <c r="D182" s="45">
        <v>35.2</v>
      </c>
      <c r="E182" s="34" t="e">
        <f>#REF!+#REF!+#REF!</f>
        <v>#REF!</v>
      </c>
      <c r="F182" s="14">
        <v>35.2</v>
      </c>
      <c r="G182" s="14">
        <f>F182*100/D182</f>
        <v>100</v>
      </c>
      <c r="H182" s="69"/>
    </row>
    <row r="183" spans="1:8" ht="15.75" customHeight="1">
      <c r="A183" s="17"/>
      <c r="B183" s="18" t="s">
        <v>4</v>
      </c>
      <c r="C183" s="19">
        <f>C180+C169</f>
        <v>39271.1</v>
      </c>
      <c r="D183" s="19">
        <f>D180+D169</f>
        <v>50708.5</v>
      </c>
      <c r="E183" s="19" t="e">
        <f>E180+E169</f>
        <v>#REF!</v>
      </c>
      <c r="F183" s="19">
        <f>F180+F169</f>
        <v>40859.1</v>
      </c>
      <c r="G183" s="19">
        <f>F183*100/D183</f>
        <v>80.576431959139</v>
      </c>
      <c r="H183" s="70">
        <f>F183*100/C183</f>
        <v>104.04368606939964</v>
      </c>
    </row>
    <row r="184" spans="1:8" ht="12.75">
      <c r="A184" s="170"/>
      <c r="B184" s="171"/>
      <c r="C184" s="171"/>
      <c r="D184" s="171"/>
      <c r="E184" s="171"/>
      <c r="F184" s="171"/>
      <c r="G184" s="19"/>
      <c r="H184" s="69"/>
    </row>
    <row r="185" spans="1:8" ht="12.75">
      <c r="A185" s="165" t="s">
        <v>32</v>
      </c>
      <c r="B185" s="166"/>
      <c r="C185" s="166"/>
      <c r="D185" s="166"/>
      <c r="E185" s="166"/>
      <c r="F185" s="166"/>
      <c r="G185" s="166"/>
      <c r="H185" s="166"/>
    </row>
    <row r="186" spans="1:8" ht="12.75">
      <c r="A186" s="20" t="s">
        <v>3</v>
      </c>
      <c r="B186" s="21" t="s">
        <v>50</v>
      </c>
      <c r="C186" s="60">
        <f>C187+C189+C190+C191+C192+C194+C196+C195+C193+C188</f>
        <v>29388.1</v>
      </c>
      <c r="D186" s="22">
        <f>D187+D189+D190+D191+D192+D194+D196+D195+D193+D188+0.1</f>
        <v>35145.2</v>
      </c>
      <c r="E186" s="22" t="e">
        <f>E187+E189+E190+E191+E192+E194+E196+E195+E193+E188</f>
        <v>#REF!</v>
      </c>
      <c r="F186" s="22">
        <f>F187+F189+F190+F191+F192+F194+F196+F195+F193+F188</f>
        <v>30043.6</v>
      </c>
      <c r="G186" s="19">
        <f aca="true" t="shared" si="18" ref="G186:G195">F186*100/D186</f>
        <v>85.48421975120358</v>
      </c>
      <c r="H186" s="19">
        <f>F186*100/C186</f>
        <v>102.23049465600022</v>
      </c>
    </row>
    <row r="187" spans="1:8" ht="12.75">
      <c r="A187" s="9" t="s">
        <v>56</v>
      </c>
      <c r="B187" s="42" t="s">
        <v>57</v>
      </c>
      <c r="C187" s="61">
        <v>20000</v>
      </c>
      <c r="D187" s="45">
        <v>23088.4</v>
      </c>
      <c r="E187" s="34" t="e">
        <f>#REF!+#REF!+#REF!</f>
        <v>#REF!</v>
      </c>
      <c r="F187" s="14">
        <v>20245.1</v>
      </c>
      <c r="G187" s="14">
        <f t="shared" si="18"/>
        <v>87.68515791479703</v>
      </c>
      <c r="H187" s="14">
        <f>F187*100/C187</f>
        <v>101.22549999999998</v>
      </c>
    </row>
    <row r="188" spans="1:8" ht="23.25" customHeight="1">
      <c r="A188" s="9" t="s">
        <v>55</v>
      </c>
      <c r="B188" s="23" t="s">
        <v>54</v>
      </c>
      <c r="C188" s="61">
        <v>5577.1</v>
      </c>
      <c r="D188" s="45">
        <v>6614.5</v>
      </c>
      <c r="E188" s="34" t="e">
        <f>#REF!+#REF!+#REF!</f>
        <v>#REF!</v>
      </c>
      <c r="F188" s="14">
        <v>5675.6</v>
      </c>
      <c r="G188" s="14">
        <f t="shared" si="18"/>
        <v>85.80542746995238</v>
      </c>
      <c r="H188" s="14">
        <f>F188*100/C188</f>
        <v>101.766150866938</v>
      </c>
    </row>
    <row r="189" spans="1:8" ht="16.5" customHeight="1">
      <c r="A189" s="9" t="s">
        <v>8</v>
      </c>
      <c r="B189" s="23" t="s">
        <v>5</v>
      </c>
      <c r="C189" s="61"/>
      <c r="D189" s="45">
        <v>82.4</v>
      </c>
      <c r="E189" s="34" t="e">
        <f>#REF!+#REF!+#REF!</f>
        <v>#REF!</v>
      </c>
      <c r="F189" s="14">
        <v>82.4</v>
      </c>
      <c r="G189" s="14">
        <f t="shared" si="18"/>
        <v>100</v>
      </c>
      <c r="H189" s="14"/>
    </row>
    <row r="190" spans="1:8" ht="12.75">
      <c r="A190" s="9" t="s">
        <v>9</v>
      </c>
      <c r="B190" s="23" t="s">
        <v>6</v>
      </c>
      <c r="C190" s="61">
        <v>2807</v>
      </c>
      <c r="D190" s="45">
        <v>2807</v>
      </c>
      <c r="E190" s="34" t="e">
        <f>#REF!+#REF!+#REF!</f>
        <v>#REF!</v>
      </c>
      <c r="F190" s="14">
        <v>2251.8</v>
      </c>
      <c r="G190" s="14">
        <f t="shared" si="18"/>
        <v>80.22087638047739</v>
      </c>
      <c r="H190" s="14">
        <f>F190*100/C190</f>
        <v>80.22087638047739</v>
      </c>
    </row>
    <row r="191" spans="1:8" ht="12.75">
      <c r="A191" s="9" t="s">
        <v>10</v>
      </c>
      <c r="B191" s="23" t="s">
        <v>21</v>
      </c>
      <c r="C191" s="61">
        <v>121</v>
      </c>
      <c r="D191" s="45">
        <v>63.6</v>
      </c>
      <c r="E191" s="34" t="e">
        <f>#REF!+#REF!+#REF!</f>
        <v>#REF!</v>
      </c>
      <c r="F191" s="14">
        <v>45.9</v>
      </c>
      <c r="G191" s="14">
        <f t="shared" si="18"/>
        <v>72.16981132075472</v>
      </c>
      <c r="H191" s="14">
        <f>F191*100/C191</f>
        <v>37.93388429752066</v>
      </c>
    </row>
    <row r="192" spans="1:8" ht="22.5">
      <c r="A192" s="10" t="s">
        <v>11</v>
      </c>
      <c r="B192" s="23" t="s">
        <v>17</v>
      </c>
      <c r="C192" s="61">
        <v>653</v>
      </c>
      <c r="D192" s="45">
        <v>1014.8</v>
      </c>
      <c r="E192" s="34" t="e">
        <f>#REF!+#REF!+#REF!</f>
        <v>#REF!</v>
      </c>
      <c r="F192" s="14">
        <v>951.5</v>
      </c>
      <c r="G192" s="14">
        <f t="shared" si="18"/>
        <v>93.76231769806859</v>
      </c>
      <c r="H192" s="14">
        <f>F192*100/C192</f>
        <v>145.71209800918837</v>
      </c>
    </row>
    <row r="193" spans="1:8" ht="25.5" customHeight="1">
      <c r="A193" s="24" t="s">
        <v>40</v>
      </c>
      <c r="B193" s="23" t="s">
        <v>41</v>
      </c>
      <c r="C193" s="61">
        <v>130</v>
      </c>
      <c r="D193" s="45">
        <v>92.6</v>
      </c>
      <c r="E193" s="34" t="e">
        <f>#REF!+#REF!+#REF!</f>
        <v>#REF!</v>
      </c>
      <c r="F193" s="14">
        <v>24</v>
      </c>
      <c r="G193" s="14">
        <f t="shared" si="18"/>
        <v>25.917926565874733</v>
      </c>
      <c r="H193" s="14">
        <f>F193*100/C193</f>
        <v>18.46153846153846</v>
      </c>
    </row>
    <row r="194" spans="1:8" ht="22.5" customHeight="1">
      <c r="A194" s="24" t="s">
        <v>18</v>
      </c>
      <c r="B194" s="23" t="s">
        <v>15</v>
      </c>
      <c r="C194" s="61">
        <v>100</v>
      </c>
      <c r="D194" s="45">
        <v>1381.6</v>
      </c>
      <c r="E194" s="34" t="e">
        <f>#REF!+#REF!+#REF!</f>
        <v>#REF!</v>
      </c>
      <c r="F194" s="14">
        <v>767.1</v>
      </c>
      <c r="G194" s="14">
        <f t="shared" si="18"/>
        <v>55.522582513028375</v>
      </c>
      <c r="H194" s="14">
        <f>F194*100/C194</f>
        <v>767.1</v>
      </c>
    </row>
    <row r="195" spans="1:8" ht="13.5" customHeight="1">
      <c r="A195" s="17" t="s">
        <v>12</v>
      </c>
      <c r="B195" s="23" t="s">
        <v>7</v>
      </c>
      <c r="C195" s="61"/>
      <c r="D195" s="45">
        <v>0.2</v>
      </c>
      <c r="E195" s="34" t="e">
        <f>#REF!+#REF!+#REF!</f>
        <v>#REF!</v>
      </c>
      <c r="F195" s="14">
        <v>0.2</v>
      </c>
      <c r="G195" s="14">
        <f t="shared" si="18"/>
        <v>100</v>
      </c>
      <c r="H195" s="14"/>
    </row>
    <row r="196" spans="1:8" ht="13.5" customHeight="1">
      <c r="A196" s="47" t="s">
        <v>37</v>
      </c>
      <c r="B196" s="12" t="s">
        <v>38</v>
      </c>
      <c r="C196" s="61"/>
      <c r="D196" s="45"/>
      <c r="E196" s="34" t="e">
        <f>#REF!+#REF!+#REF!</f>
        <v>#REF!</v>
      </c>
      <c r="F196" s="14"/>
      <c r="G196" s="19"/>
      <c r="H196" s="14"/>
    </row>
    <row r="197" spans="1:8" ht="21.75" customHeight="1">
      <c r="A197" s="49" t="s">
        <v>1</v>
      </c>
      <c r="B197" s="27" t="s">
        <v>0</v>
      </c>
      <c r="C197" s="60">
        <f>C198+C199</f>
        <v>29955.2</v>
      </c>
      <c r="D197" s="48">
        <f>D198+D199</f>
        <v>39346.4</v>
      </c>
      <c r="E197" s="48" t="e">
        <f>E198</f>
        <v>#REF!</v>
      </c>
      <c r="F197" s="48">
        <f>F198+F199</f>
        <v>36126.7</v>
      </c>
      <c r="G197" s="19">
        <f>F197*100/D197</f>
        <v>91.8170404408027</v>
      </c>
      <c r="H197" s="19">
        <f>F197*100/C197</f>
        <v>120.60243296656338</v>
      </c>
    </row>
    <row r="198" spans="1:8" ht="28.5" customHeight="1">
      <c r="A198" s="59" t="s">
        <v>49</v>
      </c>
      <c r="B198" s="29" t="s">
        <v>20</v>
      </c>
      <c r="C198" s="61">
        <v>29955.2</v>
      </c>
      <c r="D198" s="45">
        <v>39211.8</v>
      </c>
      <c r="E198" s="34" t="e">
        <f>#REF!+#REF!+#REF!</f>
        <v>#REF!</v>
      </c>
      <c r="F198" s="14">
        <v>35992.1</v>
      </c>
      <c r="G198" s="14">
        <f>F198*100/D198</f>
        <v>91.78895128507234</v>
      </c>
      <c r="H198" s="14">
        <f>F198*100/C198</f>
        <v>120.15309528896485</v>
      </c>
    </row>
    <row r="199" spans="1:8" ht="25.5" customHeight="1">
      <c r="A199" s="58" t="s">
        <v>61</v>
      </c>
      <c r="B199" s="29" t="s">
        <v>62</v>
      </c>
      <c r="C199" s="45"/>
      <c r="D199" s="45">
        <v>134.6</v>
      </c>
      <c r="E199" s="34" t="e">
        <f>#REF!+#REF!+#REF!</f>
        <v>#REF!</v>
      </c>
      <c r="F199" s="14">
        <v>134.6</v>
      </c>
      <c r="G199" s="14">
        <f>F199*100/D199</f>
        <v>100</v>
      </c>
      <c r="H199" s="14"/>
    </row>
    <row r="200" spans="1:8" ht="15" customHeight="1">
      <c r="A200" s="17"/>
      <c r="B200" s="18" t="s">
        <v>4</v>
      </c>
      <c r="C200" s="19">
        <f>C197+C186</f>
        <v>59343.3</v>
      </c>
      <c r="D200" s="19">
        <f>D197+D186</f>
        <v>74491.6</v>
      </c>
      <c r="E200" s="19" t="e">
        <f>E197+E186</f>
        <v>#REF!</v>
      </c>
      <c r="F200" s="19">
        <f>F197+F186</f>
        <v>66170.29999999999</v>
      </c>
      <c r="G200" s="19">
        <f>F200*100/D200</f>
        <v>88.82921027337308</v>
      </c>
      <c r="H200" s="19">
        <f>F200*100/C200</f>
        <v>111.50424732025348</v>
      </c>
    </row>
    <row r="201" spans="1:8" ht="12.75">
      <c r="A201" s="170"/>
      <c r="B201" s="171"/>
      <c r="C201" s="171"/>
      <c r="D201" s="171"/>
      <c r="E201" s="171"/>
      <c r="F201" s="171"/>
      <c r="G201" s="19"/>
      <c r="H201" s="14"/>
    </row>
    <row r="202" spans="1:8" ht="12.75">
      <c r="A202" s="165" t="s">
        <v>33</v>
      </c>
      <c r="B202" s="166"/>
      <c r="C202" s="166"/>
      <c r="D202" s="166"/>
      <c r="E202" s="166"/>
      <c r="F202" s="166"/>
      <c r="G202" s="166"/>
      <c r="H202" s="166"/>
    </row>
    <row r="203" spans="1:8" ht="12.75">
      <c r="A203" s="20" t="s">
        <v>3</v>
      </c>
      <c r="B203" s="21" t="s">
        <v>50</v>
      </c>
      <c r="C203" s="60">
        <f>C204+C207+C209+C210+C208+C211+C212+C206+C205</f>
        <v>6063</v>
      </c>
      <c r="D203" s="22">
        <f>D204+D207+D209+D210+D208+D211+D212+D206+D205</f>
        <v>6476.3</v>
      </c>
      <c r="E203" s="22" t="e">
        <f>E204+E207+E209+E210+E208+E211+E212+E206+E205</f>
        <v>#REF!</v>
      </c>
      <c r="F203" s="22">
        <f>F204+F207+F209+F210+F208+F211+F212+F206+F205</f>
        <v>6233</v>
      </c>
      <c r="G203" s="19">
        <f aca="true" t="shared" si="19" ref="G203:G210">F203*100/D203</f>
        <v>96.24322529839569</v>
      </c>
      <c r="H203" s="19">
        <f aca="true" t="shared" si="20" ref="H203:H210">F203*100/C203</f>
        <v>102.80389246247732</v>
      </c>
    </row>
    <row r="204" spans="1:8" ht="12.75">
      <c r="A204" s="9" t="s">
        <v>56</v>
      </c>
      <c r="B204" s="42" t="s">
        <v>57</v>
      </c>
      <c r="C204" s="61">
        <v>1380</v>
      </c>
      <c r="D204" s="45">
        <v>1380</v>
      </c>
      <c r="E204" s="34" t="e">
        <f>#REF!+#REF!+#REF!</f>
        <v>#REF!</v>
      </c>
      <c r="F204" s="14">
        <v>1121.2</v>
      </c>
      <c r="G204" s="14">
        <f t="shared" si="19"/>
        <v>81.2463768115942</v>
      </c>
      <c r="H204" s="14">
        <f t="shared" si="20"/>
        <v>81.2463768115942</v>
      </c>
    </row>
    <row r="205" spans="1:8" ht="24" customHeight="1">
      <c r="A205" s="9" t="s">
        <v>55</v>
      </c>
      <c r="B205" s="23" t="s">
        <v>54</v>
      </c>
      <c r="C205" s="61">
        <v>4250.6</v>
      </c>
      <c r="D205" s="45">
        <v>4250.6</v>
      </c>
      <c r="E205" s="34" t="e">
        <f>#REF!+#REF!+#REF!</f>
        <v>#REF!</v>
      </c>
      <c r="F205" s="14">
        <v>4325.7</v>
      </c>
      <c r="G205" s="14">
        <f t="shared" si="19"/>
        <v>101.7668093916153</v>
      </c>
      <c r="H205" s="14">
        <f t="shared" si="20"/>
        <v>101.7668093916153</v>
      </c>
    </row>
    <row r="206" spans="1:8" ht="14.25" customHeight="1" hidden="1">
      <c r="A206" s="9" t="s">
        <v>8</v>
      </c>
      <c r="B206" s="23" t="s">
        <v>5</v>
      </c>
      <c r="C206" s="61"/>
      <c r="D206" s="45"/>
      <c r="E206" s="34" t="e">
        <f>#REF!+#REF!+#REF!</f>
        <v>#REF!</v>
      </c>
      <c r="F206" s="14"/>
      <c r="G206" s="14" t="e">
        <f t="shared" si="19"/>
        <v>#DIV/0!</v>
      </c>
      <c r="H206" s="14" t="e">
        <f t="shared" si="20"/>
        <v>#DIV/0!</v>
      </c>
    </row>
    <row r="207" spans="1:8" ht="12.75">
      <c r="A207" s="9" t="s">
        <v>9</v>
      </c>
      <c r="B207" s="23" t="s">
        <v>6</v>
      </c>
      <c r="C207" s="61">
        <v>270.1</v>
      </c>
      <c r="D207" s="45">
        <v>270.1</v>
      </c>
      <c r="E207" s="34" t="e">
        <f>#REF!+#REF!+#REF!</f>
        <v>#REF!</v>
      </c>
      <c r="F207" s="14">
        <v>271.4</v>
      </c>
      <c r="G207" s="14">
        <f t="shared" si="19"/>
        <v>100.48130322102922</v>
      </c>
      <c r="H207" s="14">
        <f t="shared" si="20"/>
        <v>100.48130322102922</v>
      </c>
    </row>
    <row r="208" spans="1:8" ht="12.75">
      <c r="A208" s="9" t="s">
        <v>10</v>
      </c>
      <c r="B208" s="23" t="s">
        <v>21</v>
      </c>
      <c r="C208" s="61">
        <v>19</v>
      </c>
      <c r="D208" s="45">
        <v>19</v>
      </c>
      <c r="E208" s="34" t="e">
        <f>#REF!+#REF!+#REF!</f>
        <v>#REF!</v>
      </c>
      <c r="F208" s="14">
        <v>14.4</v>
      </c>
      <c r="G208" s="14">
        <f t="shared" si="19"/>
        <v>75.78947368421052</v>
      </c>
      <c r="H208" s="14">
        <f t="shared" si="20"/>
        <v>75.78947368421052</v>
      </c>
    </row>
    <row r="209" spans="1:8" ht="22.5">
      <c r="A209" s="10" t="s">
        <v>11</v>
      </c>
      <c r="B209" s="23" t="s">
        <v>17</v>
      </c>
      <c r="C209" s="61">
        <v>143.3</v>
      </c>
      <c r="D209" s="45">
        <v>246.6</v>
      </c>
      <c r="E209" s="34" t="e">
        <f>#REF!+#REF!+#REF!</f>
        <v>#REF!</v>
      </c>
      <c r="F209" s="14">
        <v>201.3</v>
      </c>
      <c r="G209" s="14">
        <f t="shared" si="19"/>
        <v>81.6301703163017</v>
      </c>
      <c r="H209" s="14">
        <f t="shared" si="20"/>
        <v>140.4745289602233</v>
      </c>
    </row>
    <row r="210" spans="1:8" ht="15" customHeight="1" hidden="1">
      <c r="A210" s="24" t="s">
        <v>18</v>
      </c>
      <c r="B210" s="23" t="s">
        <v>15</v>
      </c>
      <c r="C210" s="61"/>
      <c r="D210" s="45"/>
      <c r="E210" s="34" t="e">
        <f>#REF!+#REF!+#REF!</f>
        <v>#REF!</v>
      </c>
      <c r="F210" s="14"/>
      <c r="G210" s="14" t="e">
        <f t="shared" si="19"/>
        <v>#DIV/0!</v>
      </c>
      <c r="H210" s="14" t="e">
        <f t="shared" si="20"/>
        <v>#DIV/0!</v>
      </c>
    </row>
    <row r="211" spans="1:8" ht="16.5" customHeight="1">
      <c r="A211" s="24" t="s">
        <v>12</v>
      </c>
      <c r="B211" s="23" t="s">
        <v>7</v>
      </c>
      <c r="C211" s="61"/>
      <c r="D211" s="45"/>
      <c r="E211" s="34" t="e">
        <f>#REF!+#REF!+#REF!</f>
        <v>#REF!</v>
      </c>
      <c r="F211" s="14">
        <v>39.8</v>
      </c>
      <c r="G211" s="14"/>
      <c r="H211" s="14"/>
    </row>
    <row r="212" spans="1:8" ht="12" customHeight="1">
      <c r="A212" s="47" t="s">
        <v>37</v>
      </c>
      <c r="B212" s="12" t="s">
        <v>38</v>
      </c>
      <c r="C212" s="61"/>
      <c r="D212" s="45">
        <v>310</v>
      </c>
      <c r="E212" s="34" t="e">
        <f>#REF!+#REF!+#REF!</f>
        <v>#REF!</v>
      </c>
      <c r="F212" s="14">
        <v>259.2</v>
      </c>
      <c r="G212" s="14">
        <f>F212*100/D212</f>
        <v>83.61290322580645</v>
      </c>
      <c r="H212" s="14"/>
    </row>
    <row r="213" spans="1:8" ht="15" customHeight="1">
      <c r="A213" s="20" t="s">
        <v>1</v>
      </c>
      <c r="B213" s="27" t="s">
        <v>0</v>
      </c>
      <c r="C213" s="62">
        <f>C214+C215</f>
        <v>31010.6</v>
      </c>
      <c r="D213" s="28">
        <f>D214+D215</f>
        <v>44276.4</v>
      </c>
      <c r="E213" s="28" t="e">
        <f>E214</f>
        <v>#REF!</v>
      </c>
      <c r="F213" s="28">
        <f>F214+F215</f>
        <v>33786.7</v>
      </c>
      <c r="G213" s="19">
        <f>F213*100/D213</f>
        <v>76.30859780831322</v>
      </c>
      <c r="H213" s="19">
        <f>F213*100/C213</f>
        <v>108.95210024959206</v>
      </c>
    </row>
    <row r="214" spans="1:8" ht="28.5" customHeight="1">
      <c r="A214" s="58" t="s">
        <v>49</v>
      </c>
      <c r="B214" s="29" t="s">
        <v>20</v>
      </c>
      <c r="C214" s="61">
        <v>31010.6</v>
      </c>
      <c r="D214" s="45">
        <v>43586.4</v>
      </c>
      <c r="E214" s="34" t="e">
        <f>#REF!+#REF!+#REF!</f>
        <v>#REF!</v>
      </c>
      <c r="F214" s="14">
        <v>33096.7</v>
      </c>
      <c r="G214" s="14">
        <f>F214*100/D214</f>
        <v>75.93354807921736</v>
      </c>
      <c r="H214" s="14">
        <f>F214*100/C214</f>
        <v>106.72705462003314</v>
      </c>
    </row>
    <row r="215" spans="1:8" ht="16.5" customHeight="1">
      <c r="A215" s="58" t="s">
        <v>53</v>
      </c>
      <c r="B215" s="30" t="s">
        <v>19</v>
      </c>
      <c r="C215" s="45"/>
      <c r="D215" s="45">
        <v>690</v>
      </c>
      <c r="E215" s="34" t="e">
        <f>#REF!+#REF!+#REF!</f>
        <v>#REF!</v>
      </c>
      <c r="F215" s="14">
        <v>690</v>
      </c>
      <c r="G215" s="14">
        <f>F215*100/D215</f>
        <v>100</v>
      </c>
      <c r="H215" s="14"/>
    </row>
    <row r="216" spans="1:8" ht="15" customHeight="1">
      <c r="A216" s="17"/>
      <c r="B216" s="18" t="s">
        <v>4</v>
      </c>
      <c r="C216" s="19">
        <f>C213+C203</f>
        <v>37073.6</v>
      </c>
      <c r="D216" s="19">
        <f>D213+D203</f>
        <v>50752.700000000004</v>
      </c>
      <c r="E216" s="19" t="e">
        <f>E213+E203</f>
        <v>#REF!</v>
      </c>
      <c r="F216" s="19">
        <f>F213+F203</f>
        <v>40019.7</v>
      </c>
      <c r="G216" s="19">
        <f>F216*100/D216</f>
        <v>78.85235662339144</v>
      </c>
      <c r="H216" s="19">
        <f>F216*100/C216</f>
        <v>107.94662509170945</v>
      </c>
    </row>
    <row r="217" spans="1:8" ht="12.75">
      <c r="A217" s="170"/>
      <c r="B217" s="171"/>
      <c r="C217" s="171"/>
      <c r="D217" s="171"/>
      <c r="E217" s="171"/>
      <c r="F217" s="171"/>
      <c r="G217" s="19"/>
      <c r="H217" s="14"/>
    </row>
    <row r="218" spans="1:8" ht="12.75">
      <c r="A218" s="165" t="s">
        <v>34</v>
      </c>
      <c r="B218" s="166"/>
      <c r="C218" s="166"/>
      <c r="D218" s="166"/>
      <c r="E218" s="166"/>
      <c r="F218" s="166"/>
      <c r="G218" s="166"/>
      <c r="H218" s="166"/>
    </row>
    <row r="219" spans="1:10" ht="12.75">
      <c r="A219" s="20" t="s">
        <v>3</v>
      </c>
      <c r="B219" s="21" t="s">
        <v>50</v>
      </c>
      <c r="C219" s="22">
        <f>C220+C222+C223+C224+C226+C227+C229+C231+C228+C225+C232+C230+C221</f>
        <v>1206937.7000000002</v>
      </c>
      <c r="D219" s="22">
        <f>D220+D222+D223+D224+D226+D227+D229+D231+D228+D225+D232+D230+D221</f>
        <v>1328238.8000000003</v>
      </c>
      <c r="E219" s="22" t="e">
        <f>E220+E222+E223+E224+E226+E227+E229+E231+E228+E225+E232+E230+E221</f>
        <v>#REF!</v>
      </c>
      <c r="F219" s="22">
        <f>F220+F222+F223+F224+F226+F227+F229+F231+F228+F225+F232+F230+F221</f>
        <v>1273128.6999999997</v>
      </c>
      <c r="G219" s="19">
        <f aca="true" t="shared" si="21" ref="G219:G224">F219*100/D219</f>
        <v>95.85088916240058</v>
      </c>
      <c r="H219" s="19">
        <f aca="true" t="shared" si="22" ref="H219:H231">F219*100/C219</f>
        <v>105.4842101626289</v>
      </c>
      <c r="I219" s="4"/>
      <c r="J219" s="4"/>
    </row>
    <row r="220" spans="1:13" ht="12.75">
      <c r="A220" s="9" t="s">
        <v>56</v>
      </c>
      <c r="B220" s="42" t="s">
        <v>57</v>
      </c>
      <c r="C220" s="14">
        <f>C9+C32+C48+C66+C84+C102+C118+C135+C152+C170+C187+C204</f>
        <v>866156.9</v>
      </c>
      <c r="D220" s="14">
        <f>D9+D32+D48+D66+D84+D102+D118+D135+D152+D170+D187+D204</f>
        <v>934791.5</v>
      </c>
      <c r="E220" s="34" t="e">
        <f>#REF!+#REF!+#REF!</f>
        <v>#REF!</v>
      </c>
      <c r="F220" s="14">
        <f>F9+F32+F48+F66+F84+F102+F118+F135+F152+F170+F187+F204</f>
        <v>906660.4999999999</v>
      </c>
      <c r="G220" s="14">
        <f t="shared" si="21"/>
        <v>96.99066583296916</v>
      </c>
      <c r="H220" s="14">
        <f t="shared" si="22"/>
        <v>104.67624283775835</v>
      </c>
      <c r="I220" s="4"/>
      <c r="J220" s="72"/>
      <c r="K220" s="2"/>
      <c r="L220" s="2"/>
      <c r="M220" s="2"/>
    </row>
    <row r="221" spans="1:10" ht="22.5">
      <c r="A221" s="9" t="s">
        <v>55</v>
      </c>
      <c r="B221" s="23" t="s">
        <v>54</v>
      </c>
      <c r="C221" s="14">
        <f>C10+C33+C49+C67+C85+C103+C119+C136+C153+C171+C188+C205</f>
        <v>57105.1</v>
      </c>
      <c r="D221" s="14">
        <f>D10+D33+D49+D67+D85+D103+D119+D136+D153+D171+D188+D205</f>
        <v>60756.1</v>
      </c>
      <c r="E221" s="34" t="e">
        <f>#REF!+#REF!+#REF!</f>
        <v>#REF!</v>
      </c>
      <c r="F221" s="14">
        <f>F10+F33+F49+F67+F85+F103+F119+F136+F153+F171+F188+F205</f>
        <v>58113.19999999999</v>
      </c>
      <c r="G221" s="14">
        <f t="shared" si="21"/>
        <v>95.64998411682117</v>
      </c>
      <c r="H221" s="14">
        <f t="shared" si="22"/>
        <v>101.76534144936265</v>
      </c>
      <c r="I221" s="4"/>
      <c r="J221" s="72"/>
    </row>
    <row r="222" spans="1:8" ht="12.75">
      <c r="A222" s="9" t="s">
        <v>8</v>
      </c>
      <c r="B222" s="23" t="s">
        <v>5</v>
      </c>
      <c r="C222" s="14">
        <f>C11+C50+C68+C206+C154+C189+C86+C104+C172+C120+C137</f>
        <v>68423</v>
      </c>
      <c r="D222" s="14">
        <f>D11+D50+D68+D206+D154+D189+D86+D104+D172+D120+D137</f>
        <v>68750.79999999999</v>
      </c>
      <c r="E222" s="34" t="e">
        <f>#REF!+#REF!+#REF!</f>
        <v>#REF!</v>
      </c>
      <c r="F222" s="14">
        <f>F11+F50+F68+F206+F154+F189+F86+F104+F172+F120+F137</f>
        <v>64684</v>
      </c>
      <c r="G222" s="14">
        <f t="shared" si="21"/>
        <v>94.08472337776435</v>
      </c>
      <c r="H222" s="14">
        <f t="shared" si="22"/>
        <v>94.53546322143139</v>
      </c>
    </row>
    <row r="223" spans="1:8" ht="12.75">
      <c r="A223" s="9" t="s">
        <v>9</v>
      </c>
      <c r="B223" s="23" t="s">
        <v>6</v>
      </c>
      <c r="C223" s="14">
        <f>C12+C34+C51+C69+C87+C105+C121+C138+C155+C173+C190+C207</f>
        <v>32370.8</v>
      </c>
      <c r="D223" s="14">
        <f>D12+D34+D51+D69+D87+D105+D121+D138+D155+D173+D190+D207</f>
        <v>41487.99999999999</v>
      </c>
      <c r="E223" s="34" t="e">
        <f>#REF!+#REF!+#REF!</f>
        <v>#REF!</v>
      </c>
      <c r="F223" s="14">
        <f>F12+F34+F51+F69+F87+F105+F121+F138+F155+F173+F190+F207-0.1</f>
        <v>36178.8</v>
      </c>
      <c r="G223" s="14">
        <f t="shared" si="21"/>
        <v>87.20304666409567</v>
      </c>
      <c r="H223" s="14">
        <f t="shared" si="22"/>
        <v>111.76368826226107</v>
      </c>
    </row>
    <row r="224" spans="1:8" ht="12.75">
      <c r="A224" s="9" t="s">
        <v>10</v>
      </c>
      <c r="B224" s="23" t="s">
        <v>21</v>
      </c>
      <c r="C224" s="14">
        <f>C13+C35+C52+C70+C88+C106+C122+C139+C156+C174+C191+C208</f>
        <v>4589.1</v>
      </c>
      <c r="D224" s="14">
        <f>D13+D35+D52+D70+D88+D106+D122+D139+D156+D174+D191+D208</f>
        <v>4720.900000000001</v>
      </c>
      <c r="E224" s="34" t="e">
        <f>#REF!+#REF!+#REF!</f>
        <v>#REF!</v>
      </c>
      <c r="F224" s="14">
        <f>F13+F35+F70+F88+F106+F122+F139+F156+F174+F191+F208+F52</f>
        <v>4052.9</v>
      </c>
      <c r="G224" s="14">
        <f t="shared" si="21"/>
        <v>85.8501556906522</v>
      </c>
      <c r="H224" s="14">
        <f t="shared" si="22"/>
        <v>88.31579176744894</v>
      </c>
    </row>
    <row r="225" spans="1:8" ht="22.5" hidden="1">
      <c r="A225" s="9" t="s">
        <v>35</v>
      </c>
      <c r="B225" s="23" t="s">
        <v>36</v>
      </c>
      <c r="C225" s="31">
        <f>C14</f>
        <v>0</v>
      </c>
      <c r="D225" s="31">
        <f>D14</f>
        <v>0</v>
      </c>
      <c r="E225" s="34" t="e">
        <f>#REF!+#REF!+#REF!</f>
        <v>#REF!</v>
      </c>
      <c r="F225" s="31">
        <f>F14</f>
        <v>0</v>
      </c>
      <c r="G225" s="14"/>
      <c r="H225" s="14" t="e">
        <f t="shared" si="22"/>
        <v>#DIV/0!</v>
      </c>
    </row>
    <row r="226" spans="1:8" ht="22.5">
      <c r="A226" s="10" t="s">
        <v>11</v>
      </c>
      <c r="B226" s="23" t="s">
        <v>17</v>
      </c>
      <c r="C226" s="14">
        <f>C15+C36+C53+C71+C89+C107+C123+C140+C157+C175+C192+C209</f>
        <v>133392</v>
      </c>
      <c r="D226" s="14">
        <f>D15+D36+D53+D71+D89+D107+D123+D140+D157+D175+D192+D209</f>
        <v>149121.1</v>
      </c>
      <c r="E226" s="14" t="e">
        <f>E15+E36+E53+E71+E89+E107+E123+E140+E157+E175+E192+E209</f>
        <v>#REF!</v>
      </c>
      <c r="F226" s="14">
        <f>F15+F36+F53+F71+F89+F107+F123+F140+F157+F175+F192+F209+0.1</f>
        <v>138388.19999999998</v>
      </c>
      <c r="G226" s="14">
        <f aca="true" t="shared" si="23" ref="G226:G239">F226*100/D226</f>
        <v>92.80256113990573</v>
      </c>
      <c r="H226" s="14">
        <f t="shared" si="22"/>
        <v>103.74550197912917</v>
      </c>
    </row>
    <row r="227" spans="1:8" ht="12.75">
      <c r="A227" s="24" t="s">
        <v>14</v>
      </c>
      <c r="B227" s="23" t="s">
        <v>13</v>
      </c>
      <c r="C227" s="14">
        <f>C16</f>
        <v>19334</v>
      </c>
      <c r="D227" s="14">
        <f>D16</f>
        <v>25467.7</v>
      </c>
      <c r="E227" s="34" t="e">
        <f>#REF!+#REF!+#REF!</f>
        <v>#REF!</v>
      </c>
      <c r="F227" s="14">
        <f>F16</f>
        <v>21803.4</v>
      </c>
      <c r="G227" s="14">
        <f t="shared" si="23"/>
        <v>85.61197124200457</v>
      </c>
      <c r="H227" s="14">
        <f t="shared" si="22"/>
        <v>112.77231819592429</v>
      </c>
    </row>
    <row r="228" spans="1:8" ht="22.5">
      <c r="A228" s="25" t="s">
        <v>40</v>
      </c>
      <c r="B228" s="23" t="s">
        <v>41</v>
      </c>
      <c r="C228" s="32">
        <f>C17+C90+C54+C108+C141+C158+C176+C193+C124+C72+C37</f>
        <v>1382.5</v>
      </c>
      <c r="D228" s="32">
        <f>D17+D90+D54+D108+D141+D158+D176+D193+D124+D72+D37</f>
        <v>3263.6999999999994</v>
      </c>
      <c r="E228" s="34" t="e">
        <f>#REF!+#REF!+#REF!</f>
        <v>#REF!</v>
      </c>
      <c r="F228" s="32">
        <f>F17+F90+F54+F108+F141+F158+F176+F193+F124+F72+F37-0.1</f>
        <v>3248.6000000000004</v>
      </c>
      <c r="G228" s="14">
        <f t="shared" si="23"/>
        <v>99.53733492661706</v>
      </c>
      <c r="H228" s="14">
        <f t="shared" si="22"/>
        <v>234.98010849909588</v>
      </c>
    </row>
    <row r="229" spans="1:8" ht="12.75">
      <c r="A229" s="25" t="s">
        <v>18</v>
      </c>
      <c r="B229" s="23" t="s">
        <v>15</v>
      </c>
      <c r="C229" s="14">
        <f>C18+C38+C55+C73+C91+C125+C159+C177+C194+C210+C142</f>
        <v>12052.199999999999</v>
      </c>
      <c r="D229" s="14">
        <f>D18+D38+D55+D73+D91+D125+D159+D177+D194+D210+D142+0.1</f>
        <v>27554.999999999996</v>
      </c>
      <c r="E229" s="14" t="e">
        <f>E18+E38+E55+E73+E91+E125+E159+E177+E194+E210+E142</f>
        <v>#REF!</v>
      </c>
      <c r="F229" s="14">
        <f>F18+F38+F55+F73+F91+F125+F159+F177+F194+F210+F142+0.1</f>
        <v>26797.200000000004</v>
      </c>
      <c r="G229" s="14">
        <f t="shared" si="23"/>
        <v>97.24986390854657</v>
      </c>
      <c r="H229" s="14">
        <f t="shared" si="22"/>
        <v>222.34280878179922</v>
      </c>
    </row>
    <row r="230" spans="1:8" ht="12.75">
      <c r="A230" s="25" t="s">
        <v>44</v>
      </c>
      <c r="B230" s="23" t="s">
        <v>45</v>
      </c>
      <c r="C230" s="14">
        <f>C19</f>
        <v>18.6</v>
      </c>
      <c r="D230" s="14">
        <f>D19</f>
        <v>18.6</v>
      </c>
      <c r="E230" s="34" t="e">
        <f>#REF!+#REF!+#REF!</f>
        <v>#REF!</v>
      </c>
      <c r="F230" s="14">
        <f>F19</f>
        <v>0</v>
      </c>
      <c r="G230" s="14">
        <f t="shared" si="23"/>
        <v>0</v>
      </c>
      <c r="H230" s="14">
        <f t="shared" si="22"/>
        <v>0</v>
      </c>
    </row>
    <row r="231" spans="1:8" ht="12.75">
      <c r="A231" s="17" t="s">
        <v>12</v>
      </c>
      <c r="B231" s="23" t="s">
        <v>7</v>
      </c>
      <c r="C231" s="14">
        <f>C20+C195+C211+C74+C143+C56+C160+C92+C178+C109+C126</f>
        <v>12113.5</v>
      </c>
      <c r="D231" s="14">
        <f>D20+D195+D211+D74+D143+D56+D160+D92+D178+D109+D126</f>
        <v>10924.800000000001</v>
      </c>
      <c r="E231" s="34" t="e">
        <f>#REF!+#REF!+#REF!</f>
        <v>#REF!</v>
      </c>
      <c r="F231" s="14">
        <f>F20+F195+F211+F74+F143+F56+F160+F92+F178+F109+F39</f>
        <v>11885.4</v>
      </c>
      <c r="G231" s="14">
        <f t="shared" si="23"/>
        <v>108.79283831282952</v>
      </c>
      <c r="H231" s="14">
        <f t="shared" si="22"/>
        <v>98.11697692656954</v>
      </c>
    </row>
    <row r="232" spans="1:8" ht="11.25" customHeight="1">
      <c r="A232" s="26" t="s">
        <v>37</v>
      </c>
      <c r="B232" s="12" t="s">
        <v>38</v>
      </c>
      <c r="C232" s="14">
        <f>C21+C40+C57+C75+C93+C110+C127+C144+C161+C179+C196+C212</f>
        <v>0</v>
      </c>
      <c r="D232" s="14">
        <f>D21+D40+D57+D75+D93+D110+D127+D144+D161+D179+D196+D212</f>
        <v>1380.6</v>
      </c>
      <c r="E232" s="34" t="e">
        <f>#REF!+#REF!+#REF!</f>
        <v>#REF!</v>
      </c>
      <c r="F232" s="14">
        <f>F21+F40+F57+F75+F93+F110+F127+F144+F161+F179+F196+F212+0.1</f>
        <v>1316.4999999999998</v>
      </c>
      <c r="G232" s="14">
        <f t="shared" si="23"/>
        <v>95.35709111980297</v>
      </c>
      <c r="H232" s="14"/>
    </row>
    <row r="233" spans="1:8" ht="15.75" customHeight="1">
      <c r="A233" s="20" t="s">
        <v>1</v>
      </c>
      <c r="B233" s="27" t="s">
        <v>0</v>
      </c>
      <c r="C233" s="28">
        <f>C234+C236+C238+C237+C235</f>
        <v>3967377.9</v>
      </c>
      <c r="D233" s="28">
        <f>D234+D236+D238+D237+D235+0.1</f>
        <v>4348230</v>
      </c>
      <c r="E233" s="28" t="e">
        <f>E234+E236+E238+E237+E235</f>
        <v>#REF!</v>
      </c>
      <c r="F233" s="28">
        <f>F234+F236+F238+F237+F235</f>
        <v>2768814.2</v>
      </c>
      <c r="G233" s="19">
        <f t="shared" si="23"/>
        <v>63.67681102425585</v>
      </c>
      <c r="H233" s="19">
        <f>F233*100/C233</f>
        <v>69.78952521765068</v>
      </c>
    </row>
    <row r="234" spans="1:8" ht="25.5" customHeight="1">
      <c r="A234" s="58" t="s">
        <v>49</v>
      </c>
      <c r="B234" s="29" t="s">
        <v>20</v>
      </c>
      <c r="C234" s="13">
        <f>C23-40965</f>
        <v>3967377.9</v>
      </c>
      <c r="D234" s="13">
        <f>D23-41488.6</f>
        <v>4269168.100000001</v>
      </c>
      <c r="E234" s="34" t="e">
        <f>#REF!+#REF!+#REF!</f>
        <v>#REF!</v>
      </c>
      <c r="F234" s="13">
        <f>F23-31507</f>
        <v>2714934.2</v>
      </c>
      <c r="G234" s="14">
        <f t="shared" si="23"/>
        <v>63.59398684722674</v>
      </c>
      <c r="H234" s="14">
        <f>F234*100/C234</f>
        <v>68.43144939633807</v>
      </c>
    </row>
    <row r="235" spans="1:8" ht="24" customHeight="1">
      <c r="A235" s="58" t="s">
        <v>61</v>
      </c>
      <c r="B235" s="29" t="s">
        <v>62</v>
      </c>
      <c r="C235" s="13">
        <f>C24+C78+C96+C199+C130</f>
        <v>0</v>
      </c>
      <c r="D235" s="13">
        <f>D24+D78+D96+D199+D130</f>
        <v>1553.6</v>
      </c>
      <c r="E235" s="13" t="e">
        <f>E24+E78+E96+E199+E130</f>
        <v>#REF!</v>
      </c>
      <c r="F235" s="13">
        <f>F24+F78+F96+F199+F130</f>
        <v>1987.3999999999999</v>
      </c>
      <c r="G235" s="14">
        <f t="shared" si="23"/>
        <v>127.92224510813595</v>
      </c>
      <c r="H235" s="13">
        <f>H24+H78+H96+H199+H130</f>
        <v>0</v>
      </c>
    </row>
    <row r="236" spans="1:8" ht="15" customHeight="1">
      <c r="A236" s="58" t="s">
        <v>53</v>
      </c>
      <c r="B236" s="30" t="s">
        <v>19</v>
      </c>
      <c r="C236" s="14">
        <f>C25+C97+C164+C215+C79+C113+C182</f>
        <v>0</v>
      </c>
      <c r="D236" s="14">
        <f>D25+D97+D164+D215+D79+D113+D182</f>
        <v>81873.2</v>
      </c>
      <c r="E236" s="14" t="e">
        <f>E25+E97+E164+E215+E79+E113+E182</f>
        <v>#REF!</v>
      </c>
      <c r="F236" s="14">
        <f>F25+F97+F164+F215+F79+F113+F182</f>
        <v>55831.5</v>
      </c>
      <c r="G236" s="14">
        <f t="shared" si="23"/>
        <v>68.19264423523204</v>
      </c>
      <c r="H236" s="14"/>
    </row>
    <row r="237" spans="1:8" ht="15.75" customHeight="1" hidden="1">
      <c r="A237" s="58" t="s">
        <v>52</v>
      </c>
      <c r="B237" s="12" t="s">
        <v>47</v>
      </c>
      <c r="C237" s="14"/>
      <c r="D237" s="14"/>
      <c r="E237" s="34" t="e">
        <f>#REF!+#REF!+#REF!</f>
        <v>#REF!</v>
      </c>
      <c r="F237" s="14"/>
      <c r="G237" s="14" t="e">
        <f t="shared" si="23"/>
        <v>#DIV/0!</v>
      </c>
      <c r="H237" s="14" t="e">
        <f>F237*100/C237</f>
        <v>#DIV/0!</v>
      </c>
    </row>
    <row r="238" spans="1:8" ht="14.25" customHeight="1">
      <c r="A238" s="58" t="s">
        <v>48</v>
      </c>
      <c r="B238" s="15" t="s">
        <v>46</v>
      </c>
      <c r="C238" s="14">
        <f>C27</f>
        <v>0</v>
      </c>
      <c r="D238" s="14">
        <f>D27+D147</f>
        <v>-4365</v>
      </c>
      <c r="E238" s="34" t="e">
        <f>#REF!+#REF!+#REF!</f>
        <v>#REF!</v>
      </c>
      <c r="F238" s="14">
        <f>F27</f>
        <v>-3938.9</v>
      </c>
      <c r="G238" s="14">
        <f t="shared" si="23"/>
        <v>90.23825887743413</v>
      </c>
      <c r="H238" s="14"/>
    </row>
    <row r="239" spans="1:8" ht="13.5" customHeight="1">
      <c r="A239" s="17"/>
      <c r="B239" s="18" t="s">
        <v>4</v>
      </c>
      <c r="C239" s="19">
        <f>C233+C219</f>
        <v>5174315.6</v>
      </c>
      <c r="D239" s="19">
        <f>D233+D219</f>
        <v>5676468.800000001</v>
      </c>
      <c r="E239" s="19" t="e">
        <f>E233+E219</f>
        <v>#REF!</v>
      </c>
      <c r="F239" s="19">
        <f>F233+F219</f>
        <v>4041942.9</v>
      </c>
      <c r="G239" s="19">
        <f t="shared" si="23"/>
        <v>71.205234141338</v>
      </c>
      <c r="H239" s="19">
        <f>F239*100/C239</f>
        <v>78.11550768182754</v>
      </c>
    </row>
    <row r="240" spans="2:5" ht="12.75">
      <c r="B240" s="5"/>
      <c r="C240" s="5"/>
      <c r="D240" s="5"/>
      <c r="E240" s="5"/>
    </row>
    <row r="241" spans="2:6" ht="12.75">
      <c r="B241" s="6" t="s">
        <v>43</v>
      </c>
      <c r="C241" s="6"/>
      <c r="D241" s="44" t="e">
        <f>#REF!=D233-D234</f>
        <v>#REF!</v>
      </c>
      <c r="E241" s="6"/>
      <c r="F241" s="4"/>
    </row>
    <row r="242" spans="2:6" ht="12.75" hidden="1">
      <c r="B242" s="6"/>
      <c r="C242" s="6"/>
      <c r="D242" s="6"/>
      <c r="E242" s="6"/>
      <c r="F242" s="3"/>
    </row>
    <row r="243" spans="1:6" ht="12.75" hidden="1">
      <c r="A243" s="2"/>
      <c r="B243" s="6"/>
      <c r="C243" s="6"/>
      <c r="D243" s="6"/>
      <c r="E243" s="6"/>
      <c r="F243" s="4"/>
    </row>
    <row r="244" spans="2:6" ht="12.75" hidden="1">
      <c r="B244" s="7"/>
      <c r="C244" s="7"/>
      <c r="D244" s="7"/>
      <c r="E244" s="7"/>
      <c r="F244" s="4"/>
    </row>
    <row r="245" spans="2:6" ht="12.75" hidden="1">
      <c r="B245" s="7"/>
      <c r="C245" s="7"/>
      <c r="D245" s="7"/>
      <c r="E245" s="7"/>
      <c r="F245" s="4"/>
    </row>
    <row r="246" spans="1:6" ht="12.75" hidden="1">
      <c r="A246" s="2" t="e">
        <f>#REF!+#REF!</f>
        <v>#REF!</v>
      </c>
      <c r="B246" s="8"/>
      <c r="C246" s="8"/>
      <c r="D246" s="8"/>
      <c r="E246" s="8"/>
      <c r="F246" s="4"/>
    </row>
    <row r="247" spans="1:6" ht="12.75" hidden="1">
      <c r="A247" s="2" t="e">
        <f>#REF!+#REF!</f>
        <v>#REF!</v>
      </c>
      <c r="B247" s="7"/>
      <c r="C247" s="7"/>
      <c r="D247" s="7"/>
      <c r="E247" s="7"/>
      <c r="F247" s="4"/>
    </row>
    <row r="248" spans="1:6" ht="12.75" hidden="1">
      <c r="A248" s="2" t="e">
        <f>#REF!+#REF!</f>
        <v>#REF!</v>
      </c>
      <c r="B248" s="6"/>
      <c r="C248" s="6"/>
      <c r="D248" s="6"/>
      <c r="E248" s="6"/>
      <c r="F248" s="4"/>
    </row>
    <row r="249" spans="1:6" ht="12.75" hidden="1">
      <c r="A249" s="2" t="e">
        <f>#REF!+#REF!</f>
        <v>#REF!</v>
      </c>
      <c r="B249" s="6"/>
      <c r="C249" s="6"/>
      <c r="D249" s="6"/>
      <c r="E249" s="6"/>
      <c r="F249" s="4"/>
    </row>
    <row r="250" spans="2:6" ht="12.75" hidden="1">
      <c r="B250" s="6"/>
      <c r="C250" s="6"/>
      <c r="D250" s="6"/>
      <c r="E250" s="6"/>
      <c r="F250" s="4"/>
    </row>
    <row r="251" spans="2:6" ht="12.75" hidden="1">
      <c r="B251" s="5"/>
      <c r="C251" s="5"/>
      <c r="D251" s="5"/>
      <c r="E251" s="5"/>
      <c r="F251" s="4"/>
    </row>
    <row r="252" spans="2:6" ht="12.75">
      <c r="B252" s="5"/>
      <c r="C252" s="5"/>
      <c r="D252" s="5"/>
      <c r="E252" s="33"/>
      <c r="F252" s="33"/>
    </row>
    <row r="253" spans="2:6" ht="16.5" customHeight="1">
      <c r="B253" s="5"/>
      <c r="C253" s="5"/>
      <c r="D253" s="5"/>
      <c r="E253" s="5"/>
      <c r="F253" s="4"/>
    </row>
    <row r="254" spans="2:6" ht="21.75" customHeight="1">
      <c r="B254" s="5"/>
      <c r="C254" s="33"/>
      <c r="D254" s="33"/>
      <c r="E254" s="33"/>
      <c r="F254" s="33"/>
    </row>
    <row r="255" spans="3:6" ht="12.75">
      <c r="C255" s="2"/>
      <c r="D255" s="2"/>
      <c r="E255" s="2"/>
      <c r="F255" s="2"/>
    </row>
    <row r="256" ht="12.75">
      <c r="F256" s="4"/>
    </row>
    <row r="257" ht="12.75">
      <c r="F257" s="4"/>
    </row>
    <row r="258" spans="2:6" ht="12.75">
      <c r="B258" s="5"/>
      <c r="C258" s="5"/>
      <c r="D258" s="5"/>
      <c r="E258" s="5"/>
      <c r="F258" s="4"/>
    </row>
    <row r="259" spans="2:6" ht="12.75">
      <c r="B259" s="5"/>
      <c r="C259" s="5"/>
      <c r="D259" s="5"/>
      <c r="E259" s="5"/>
      <c r="F259" s="4"/>
    </row>
    <row r="260" spans="2:6" ht="12.75">
      <c r="B260" s="5"/>
      <c r="C260" s="5"/>
      <c r="D260" s="5"/>
      <c r="E260" s="5"/>
      <c r="F260" s="4"/>
    </row>
    <row r="261" spans="2:6" ht="12.75">
      <c r="B261" s="5"/>
      <c r="C261" s="5"/>
      <c r="D261" s="5"/>
      <c r="E261" s="5"/>
      <c r="F261" s="4"/>
    </row>
    <row r="262" spans="2:6" ht="12.75">
      <c r="B262" s="5"/>
      <c r="C262" s="5"/>
      <c r="D262" s="5"/>
      <c r="E262" s="5"/>
      <c r="F262" s="3"/>
    </row>
    <row r="263" spans="2:6" ht="12.75">
      <c r="B263" s="5"/>
      <c r="C263" s="5"/>
      <c r="D263" s="5"/>
      <c r="E263" s="5"/>
      <c r="F263" s="4"/>
    </row>
    <row r="264" spans="2:6" ht="12.75">
      <c r="B264" s="5"/>
      <c r="C264" s="5"/>
      <c r="D264" s="5"/>
      <c r="E264" s="5"/>
      <c r="F264" s="4"/>
    </row>
  </sheetData>
  <sheetProtection password="CF7A" sheet="1"/>
  <mergeCells count="33">
    <mergeCell ref="A132:F132"/>
    <mergeCell ref="A29:F29"/>
    <mergeCell ref="A184:F184"/>
    <mergeCell ref="A217:F217"/>
    <mergeCell ref="A201:F201"/>
    <mergeCell ref="A167:F167"/>
    <mergeCell ref="A115:F115"/>
    <mergeCell ref="B45:F45"/>
    <mergeCell ref="A99:F99"/>
    <mergeCell ref="A116:H116"/>
    <mergeCell ref="A218:H218"/>
    <mergeCell ref="A202:H202"/>
    <mergeCell ref="A185:H185"/>
    <mergeCell ref="A168:H168"/>
    <mergeCell ref="A150:H150"/>
    <mergeCell ref="A133:H133"/>
    <mergeCell ref="A149:F149"/>
    <mergeCell ref="A1:H1"/>
    <mergeCell ref="G4:G6"/>
    <mergeCell ref="A2:F2"/>
    <mergeCell ref="D4:D6"/>
    <mergeCell ref="A30:H30"/>
    <mergeCell ref="A63:F63"/>
    <mergeCell ref="C4:C6"/>
    <mergeCell ref="F4:F6"/>
    <mergeCell ref="E4:E6"/>
    <mergeCell ref="A100:H100"/>
    <mergeCell ref="A82:H82"/>
    <mergeCell ref="A7:H7"/>
    <mergeCell ref="H4:H6"/>
    <mergeCell ref="A81:F81"/>
    <mergeCell ref="A46:H46"/>
    <mergeCell ref="A64:H64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5" zoomScaleNormal="85" zoomScalePageLayoutView="0" workbookViewId="0" topLeftCell="A115">
      <selection activeCell="H147" sqref="H147"/>
    </sheetView>
  </sheetViews>
  <sheetFormatPr defaultColWidth="9.00390625" defaultRowHeight="12.75"/>
  <cols>
    <col min="2" max="2" width="64.00390625" style="0" customWidth="1"/>
    <col min="3" max="3" width="13.75390625" style="0" customWidth="1"/>
    <col min="4" max="4" width="14.875" style="0" customWidth="1"/>
    <col min="5" max="5" width="12.875" style="0" customWidth="1"/>
    <col min="6" max="6" width="13.375" style="0" customWidth="1"/>
    <col min="7" max="7" width="12.00390625" style="0" customWidth="1"/>
    <col min="9" max="9" width="15.00390625" style="0" hidden="1" customWidth="1"/>
    <col min="10" max="10" width="11.75390625" style="0" hidden="1" customWidth="1"/>
    <col min="11" max="11" width="13.375" style="0" customWidth="1"/>
    <col min="12" max="12" width="15.50390625" style="0" hidden="1" customWidth="1"/>
    <col min="13" max="13" width="12.75390625" style="0" hidden="1" customWidth="1"/>
    <col min="14" max="14" width="15.50390625" style="0" customWidth="1"/>
    <col min="15" max="15" width="9.125" style="0" customWidth="1"/>
  </cols>
  <sheetData>
    <row r="1" spans="1:15" ht="1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3.5" thickBot="1">
      <c r="A2" s="73"/>
      <c r="B2" s="74"/>
      <c r="C2" s="75"/>
      <c r="D2" s="76"/>
      <c r="E2" s="77"/>
      <c r="F2" s="78"/>
      <c r="G2" s="78"/>
      <c r="H2" s="79"/>
      <c r="I2" s="79"/>
      <c r="J2" s="79"/>
      <c r="K2" s="80"/>
      <c r="L2" s="79"/>
      <c r="M2" s="80"/>
      <c r="N2" s="81"/>
      <c r="O2" s="80"/>
    </row>
    <row r="3" spans="1:15" ht="13.5">
      <c r="A3" s="192" t="s">
        <v>68</v>
      </c>
      <c r="B3" s="194" t="s">
        <v>69</v>
      </c>
      <c r="C3" s="196" t="s">
        <v>70</v>
      </c>
      <c r="D3" s="196"/>
      <c r="E3" s="196"/>
      <c r="F3" s="197" t="s">
        <v>71</v>
      </c>
      <c r="G3" s="197"/>
      <c r="H3" s="197"/>
      <c r="I3" s="198" t="s">
        <v>72</v>
      </c>
      <c r="J3" s="199"/>
      <c r="K3" s="199"/>
      <c r="L3" s="199"/>
      <c r="M3" s="199"/>
      <c r="N3" s="199"/>
      <c r="O3" s="200"/>
    </row>
    <row r="4" spans="1:15" ht="12.75">
      <c r="A4" s="193"/>
      <c r="B4" s="195"/>
      <c r="C4" s="186" t="s">
        <v>73</v>
      </c>
      <c r="D4" s="186" t="s">
        <v>74</v>
      </c>
      <c r="E4" s="187" t="s">
        <v>75</v>
      </c>
      <c r="F4" s="186" t="s">
        <v>73</v>
      </c>
      <c r="G4" s="186" t="s">
        <v>74</v>
      </c>
      <c r="H4" s="187" t="s">
        <v>75</v>
      </c>
      <c r="I4" s="179" t="s">
        <v>76</v>
      </c>
      <c r="J4" s="179" t="s">
        <v>77</v>
      </c>
      <c r="K4" s="189" t="s">
        <v>73</v>
      </c>
      <c r="L4" s="179" t="s">
        <v>78</v>
      </c>
      <c r="M4" s="179" t="s">
        <v>77</v>
      </c>
      <c r="N4" s="180" t="s">
        <v>79</v>
      </c>
      <c r="O4" s="181" t="s">
        <v>75</v>
      </c>
    </row>
    <row r="5" spans="1:15" ht="66" customHeight="1">
      <c r="A5" s="193"/>
      <c r="B5" s="195"/>
      <c r="C5" s="201"/>
      <c r="D5" s="186"/>
      <c r="E5" s="202"/>
      <c r="F5" s="201"/>
      <c r="G5" s="186"/>
      <c r="H5" s="188"/>
      <c r="I5" s="179"/>
      <c r="J5" s="179"/>
      <c r="K5" s="190"/>
      <c r="L5" s="179"/>
      <c r="M5" s="179"/>
      <c r="N5" s="180"/>
      <c r="O5" s="182"/>
    </row>
    <row r="6" spans="1:15" ht="12" customHeight="1">
      <c r="A6" s="193"/>
      <c r="B6" s="183" t="s">
        <v>80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ht="12.75" hidden="1">
      <c r="A7" s="19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ht="12.75" hidden="1">
      <c r="A8" s="19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13.5">
      <c r="A9" s="82"/>
      <c r="B9" s="87"/>
      <c r="C9" s="87"/>
      <c r="D9" s="87"/>
      <c r="E9" s="87"/>
      <c r="F9" s="87"/>
      <c r="G9" s="87"/>
      <c r="H9" s="87"/>
      <c r="I9" s="87"/>
      <c r="J9" s="87"/>
      <c r="K9" s="87"/>
      <c r="L9" s="83"/>
      <c r="M9" s="87"/>
      <c r="N9" s="87"/>
      <c r="O9" s="88"/>
    </row>
    <row r="10" spans="1:15" ht="18" customHeight="1">
      <c r="A10" s="89" t="s">
        <v>81</v>
      </c>
      <c r="B10" s="90" t="s">
        <v>82</v>
      </c>
      <c r="C10" s="91">
        <f>SUM(C11:C18)</f>
        <v>491471.4</v>
      </c>
      <c r="D10" s="91">
        <f>SUM(D11:D18)</f>
        <v>317464.7</v>
      </c>
      <c r="E10" s="91">
        <f>D10/C10*100</f>
        <v>64.59474549282012</v>
      </c>
      <c r="F10" s="91">
        <f>F11+F12+F13+F14+F15+F17+F18+F16</f>
        <v>283895.9</v>
      </c>
      <c r="G10" s="91">
        <f>SUM(G11:G18)</f>
        <v>231788.10000000003</v>
      </c>
      <c r="H10" s="92">
        <f>G10/F10*100</f>
        <v>81.64545525314033</v>
      </c>
      <c r="I10" s="91">
        <f aca="true" t="shared" si="0" ref="I10:N10">SUM(I11:I18)</f>
        <v>775367.3</v>
      </c>
      <c r="J10" s="91">
        <f>SUM(J11:J18)</f>
        <v>9298.400000000001</v>
      </c>
      <c r="K10" s="91">
        <f>SUM(K11:K18)</f>
        <v>766068.9</v>
      </c>
      <c r="L10" s="91">
        <f t="shared" si="0"/>
        <v>549252.7999999999</v>
      </c>
      <c r="M10" s="91">
        <f t="shared" si="0"/>
        <v>6222.5</v>
      </c>
      <c r="N10" s="91">
        <f t="shared" si="0"/>
        <v>543030.3</v>
      </c>
      <c r="O10" s="93">
        <f>N10/K10*100</f>
        <v>70.885308096961</v>
      </c>
    </row>
    <row r="11" spans="1:15" ht="18" customHeight="1">
      <c r="A11" s="94" t="s">
        <v>83</v>
      </c>
      <c r="B11" s="95" t="s">
        <v>84</v>
      </c>
      <c r="C11" s="96">
        <v>6709.9</v>
      </c>
      <c r="D11" s="96">
        <v>5291.7</v>
      </c>
      <c r="E11" s="84">
        <f>D11/C11*100</f>
        <v>78.86406652856228</v>
      </c>
      <c r="F11" s="97">
        <v>60363.2</v>
      </c>
      <c r="G11" s="97">
        <v>51985.6</v>
      </c>
      <c r="H11" s="85">
        <f>G11/F11*100</f>
        <v>86.12134545550933</v>
      </c>
      <c r="I11" s="98">
        <f>C11+F11</f>
        <v>67073.09999999999</v>
      </c>
      <c r="J11" s="99"/>
      <c r="K11" s="100">
        <f>I11-J11</f>
        <v>67073.09999999999</v>
      </c>
      <c r="L11" s="98">
        <f>D11+G11</f>
        <v>57277.299999999996</v>
      </c>
      <c r="M11" s="99"/>
      <c r="N11" s="100">
        <f>L11-M11</f>
        <v>57277.299999999996</v>
      </c>
      <c r="O11" s="86">
        <f aca="true" t="shared" si="1" ref="O11:O123">N11/K11*100</f>
        <v>85.39533732599209</v>
      </c>
    </row>
    <row r="12" spans="1:15" ht="39" customHeight="1">
      <c r="A12" s="94" t="s">
        <v>85</v>
      </c>
      <c r="B12" s="95" t="s">
        <v>86</v>
      </c>
      <c r="C12" s="96">
        <v>11730.7</v>
      </c>
      <c r="D12" s="96">
        <v>10051</v>
      </c>
      <c r="E12" s="84">
        <f aca="true" t="shared" si="2" ref="E12:E20">D12/C12*100</f>
        <v>85.68116139701807</v>
      </c>
      <c r="F12" s="97">
        <v>0</v>
      </c>
      <c r="G12" s="97"/>
      <c r="H12" s="85">
        <v>0</v>
      </c>
      <c r="I12" s="98">
        <f aca="true" t="shared" si="3" ref="I12:I18">C12+F12</f>
        <v>11730.7</v>
      </c>
      <c r="J12" s="99"/>
      <c r="K12" s="100">
        <f aca="true" t="shared" si="4" ref="K12:K18">I12-J12</f>
        <v>11730.7</v>
      </c>
      <c r="L12" s="98">
        <f aca="true" t="shared" si="5" ref="L12:L91">D12+G12</f>
        <v>10051</v>
      </c>
      <c r="M12" s="99"/>
      <c r="N12" s="100">
        <f aca="true" t="shared" si="6" ref="N12:N91">L12-M12</f>
        <v>10051</v>
      </c>
      <c r="O12" s="86">
        <f t="shared" si="1"/>
        <v>85.68116139701807</v>
      </c>
    </row>
    <row r="13" spans="1:15" ht="22.5" customHeight="1">
      <c r="A13" s="94" t="s">
        <v>87</v>
      </c>
      <c r="B13" s="95" t="s">
        <v>88</v>
      </c>
      <c r="C13" s="96">
        <v>219118.1</v>
      </c>
      <c r="D13" s="96">
        <v>154340.9</v>
      </c>
      <c r="E13" s="84">
        <f t="shared" si="2"/>
        <v>70.43731211616019</v>
      </c>
      <c r="F13" s="97">
        <v>158712.5</v>
      </c>
      <c r="G13" s="97">
        <v>132044.7</v>
      </c>
      <c r="H13" s="85">
        <f>G13/F13*100</f>
        <v>83.19741671260928</v>
      </c>
      <c r="I13" s="98">
        <f t="shared" si="3"/>
        <v>377830.6</v>
      </c>
      <c r="J13" s="99">
        <v>7129.6</v>
      </c>
      <c r="K13" s="100">
        <f t="shared" si="4"/>
        <v>370701</v>
      </c>
      <c r="L13" s="98">
        <f>D13+G13</f>
        <v>286385.6</v>
      </c>
      <c r="M13" s="99">
        <v>5347.2</v>
      </c>
      <c r="N13" s="100">
        <f>L13-M13</f>
        <v>281038.39999999997</v>
      </c>
      <c r="O13" s="86">
        <f t="shared" si="1"/>
        <v>75.81269001162661</v>
      </c>
    </row>
    <row r="14" spans="1:15" ht="19.5" customHeight="1">
      <c r="A14" s="94" t="s">
        <v>89</v>
      </c>
      <c r="B14" s="95" t="s">
        <v>90</v>
      </c>
      <c r="C14" s="96">
        <v>1.4</v>
      </c>
      <c r="D14" s="96">
        <v>0</v>
      </c>
      <c r="E14" s="84">
        <f t="shared" si="2"/>
        <v>0</v>
      </c>
      <c r="F14" s="97">
        <v>0</v>
      </c>
      <c r="G14" s="97"/>
      <c r="H14" s="85" t="e">
        <f>G14/F14*100</f>
        <v>#DIV/0!</v>
      </c>
      <c r="I14" s="98">
        <f t="shared" si="3"/>
        <v>1.4</v>
      </c>
      <c r="J14" s="99"/>
      <c r="K14" s="100">
        <f t="shared" si="4"/>
        <v>1.4</v>
      </c>
      <c r="L14" s="98">
        <f>D14+G14</f>
        <v>0</v>
      </c>
      <c r="M14" s="99"/>
      <c r="N14" s="100">
        <f>L14-M14</f>
        <v>0</v>
      </c>
      <c r="O14" s="86">
        <f t="shared" si="1"/>
        <v>0</v>
      </c>
    </row>
    <row r="15" spans="1:15" ht="20.25" customHeight="1">
      <c r="A15" s="94" t="s">
        <v>91</v>
      </c>
      <c r="B15" s="95" t="s">
        <v>92</v>
      </c>
      <c r="C15" s="96">
        <v>41272.8</v>
      </c>
      <c r="D15" s="96">
        <v>30657.9</v>
      </c>
      <c r="E15" s="84">
        <f t="shared" si="2"/>
        <v>74.28112461475838</v>
      </c>
      <c r="F15" s="97">
        <v>442.1</v>
      </c>
      <c r="G15" s="97">
        <v>345.2</v>
      </c>
      <c r="H15" s="85">
        <f>G15/F15*100</f>
        <v>78.0818819271658</v>
      </c>
      <c r="I15" s="98">
        <f t="shared" si="3"/>
        <v>41714.9</v>
      </c>
      <c r="J15" s="99">
        <v>442.1</v>
      </c>
      <c r="K15" s="100">
        <f t="shared" si="4"/>
        <v>41272.8</v>
      </c>
      <c r="L15" s="98">
        <f>D15+G15</f>
        <v>31003.100000000002</v>
      </c>
      <c r="M15" s="99">
        <v>345.2</v>
      </c>
      <c r="N15" s="100">
        <f t="shared" si="6"/>
        <v>30657.9</v>
      </c>
      <c r="O15" s="86">
        <f t="shared" si="1"/>
        <v>74.28112461475838</v>
      </c>
    </row>
    <row r="16" spans="1:15" ht="18" customHeight="1">
      <c r="A16" s="94" t="s">
        <v>93</v>
      </c>
      <c r="B16" s="95" t="s">
        <v>94</v>
      </c>
      <c r="C16" s="96"/>
      <c r="D16" s="96"/>
      <c r="E16" s="84"/>
      <c r="F16" s="97">
        <v>18509.9</v>
      </c>
      <c r="G16" s="97">
        <v>18509.9</v>
      </c>
      <c r="H16" s="85">
        <f>G16/F16*100</f>
        <v>100</v>
      </c>
      <c r="I16" s="98">
        <f t="shared" si="3"/>
        <v>18509.9</v>
      </c>
      <c r="J16" s="99"/>
      <c r="K16" s="100">
        <f t="shared" si="4"/>
        <v>18509.9</v>
      </c>
      <c r="L16" s="98">
        <f t="shared" si="5"/>
        <v>18509.9</v>
      </c>
      <c r="M16" s="99"/>
      <c r="N16" s="100">
        <f t="shared" si="6"/>
        <v>18509.9</v>
      </c>
      <c r="O16" s="86">
        <f t="shared" si="1"/>
        <v>100</v>
      </c>
    </row>
    <row r="17" spans="1:15" ht="21" customHeight="1">
      <c r="A17" s="82" t="s">
        <v>95</v>
      </c>
      <c r="B17" s="95" t="s">
        <v>96</v>
      </c>
      <c r="C17" s="96">
        <v>13791.5</v>
      </c>
      <c r="D17" s="96">
        <v>0</v>
      </c>
      <c r="E17" s="84">
        <f t="shared" si="2"/>
        <v>0</v>
      </c>
      <c r="F17" s="97">
        <v>936.7</v>
      </c>
      <c r="G17" s="97"/>
      <c r="H17" s="85">
        <f>G17/F17*100</f>
        <v>0</v>
      </c>
      <c r="I17" s="98">
        <f t="shared" si="3"/>
        <v>14728.2</v>
      </c>
      <c r="J17" s="99"/>
      <c r="K17" s="100">
        <f t="shared" si="4"/>
        <v>14728.2</v>
      </c>
      <c r="L17" s="98">
        <f t="shared" si="5"/>
        <v>0</v>
      </c>
      <c r="M17" s="99"/>
      <c r="N17" s="100">
        <f t="shared" si="6"/>
        <v>0</v>
      </c>
      <c r="O17" s="86">
        <f t="shared" si="1"/>
        <v>0</v>
      </c>
    </row>
    <row r="18" spans="1:15" ht="21" customHeight="1">
      <c r="A18" s="94" t="s">
        <v>97</v>
      </c>
      <c r="B18" s="95" t="s">
        <v>98</v>
      </c>
      <c r="C18" s="96">
        <v>198847</v>
      </c>
      <c r="D18" s="96">
        <v>117123.2</v>
      </c>
      <c r="E18" s="84">
        <f t="shared" si="2"/>
        <v>58.90116521747877</v>
      </c>
      <c r="F18" s="97">
        <v>44931.5</v>
      </c>
      <c r="G18" s="97">
        <v>28902.7</v>
      </c>
      <c r="H18" s="85">
        <f>G18/F18*100</f>
        <v>64.32614090337513</v>
      </c>
      <c r="I18" s="98">
        <f t="shared" si="3"/>
        <v>243778.5</v>
      </c>
      <c r="J18" s="99">
        <v>1726.7</v>
      </c>
      <c r="K18" s="100">
        <f t="shared" si="4"/>
        <v>242051.8</v>
      </c>
      <c r="L18" s="98">
        <f>D18+G18</f>
        <v>146025.9</v>
      </c>
      <c r="M18" s="101">
        <v>530.1</v>
      </c>
      <c r="N18" s="100">
        <f t="shared" si="6"/>
        <v>145495.8</v>
      </c>
      <c r="O18" s="86">
        <f t="shared" si="1"/>
        <v>60.109365020214675</v>
      </c>
    </row>
    <row r="19" spans="1:15" ht="18" customHeight="1">
      <c r="A19" s="89" t="s">
        <v>99</v>
      </c>
      <c r="B19" s="90" t="s">
        <v>100</v>
      </c>
      <c r="C19" s="91">
        <f aca="true" t="shared" si="7" ref="C19:N19">C20</f>
        <v>4757.3</v>
      </c>
      <c r="D19" s="91">
        <f t="shared" si="7"/>
        <v>3474.8</v>
      </c>
      <c r="E19" s="91">
        <f t="shared" si="7"/>
        <v>73.04143106383873</v>
      </c>
      <c r="F19" s="91">
        <f t="shared" si="7"/>
        <v>4757.3</v>
      </c>
      <c r="G19" s="91">
        <f t="shared" si="7"/>
        <v>3474.8</v>
      </c>
      <c r="H19" s="102">
        <f t="shared" si="7"/>
        <v>73.04143106383873</v>
      </c>
      <c r="I19" s="91">
        <f>I20</f>
        <v>9514.6</v>
      </c>
      <c r="J19" s="91">
        <f>J20</f>
        <v>4757.3</v>
      </c>
      <c r="K19" s="91">
        <f>K20</f>
        <v>4757.3</v>
      </c>
      <c r="L19" s="91">
        <f t="shared" si="7"/>
        <v>6949.6</v>
      </c>
      <c r="M19" s="91">
        <f>M20</f>
        <v>3474.8</v>
      </c>
      <c r="N19" s="91">
        <f t="shared" si="7"/>
        <v>3474.8</v>
      </c>
      <c r="O19" s="103">
        <f t="shared" si="1"/>
        <v>73.04143106383873</v>
      </c>
    </row>
    <row r="20" spans="1:15" ht="16.5" customHeight="1">
      <c r="A20" s="104" t="s">
        <v>101</v>
      </c>
      <c r="B20" s="95" t="s">
        <v>102</v>
      </c>
      <c r="C20" s="96">
        <v>4757.3</v>
      </c>
      <c r="D20" s="96">
        <v>3474.8</v>
      </c>
      <c r="E20" s="84">
        <f t="shared" si="2"/>
        <v>73.04143106383873</v>
      </c>
      <c r="F20" s="97">
        <v>4757.3</v>
      </c>
      <c r="G20" s="97">
        <v>3474.8</v>
      </c>
      <c r="H20" s="85">
        <f aca="true" t="shared" si="8" ref="H20:H28">G20/F20*100</f>
        <v>73.04143106383873</v>
      </c>
      <c r="I20" s="98">
        <f aca="true" t="shared" si="9" ref="I20:I91">C20+F20</f>
        <v>9514.6</v>
      </c>
      <c r="J20" s="99">
        <v>4757.3</v>
      </c>
      <c r="K20" s="100">
        <f>I20-J20</f>
        <v>4757.3</v>
      </c>
      <c r="L20" s="98">
        <f>D20+G20</f>
        <v>6949.6</v>
      </c>
      <c r="M20" s="99">
        <v>3474.8</v>
      </c>
      <c r="N20" s="100">
        <f t="shared" si="6"/>
        <v>3474.8</v>
      </c>
      <c r="O20" s="86">
        <f t="shared" si="1"/>
        <v>73.04143106383873</v>
      </c>
    </row>
    <row r="21" spans="1:15" ht="21" customHeight="1">
      <c r="A21" s="89" t="s">
        <v>103</v>
      </c>
      <c r="B21" s="105" t="s">
        <v>104</v>
      </c>
      <c r="C21" s="91">
        <f>C23+C25+C22+C24</f>
        <v>35403.6</v>
      </c>
      <c r="D21" s="91">
        <f>D23+D25+D22+D24</f>
        <v>14231.2</v>
      </c>
      <c r="E21" s="106">
        <f>D21/C21*100</f>
        <v>40.19704210871211</v>
      </c>
      <c r="F21" s="106">
        <f>F23+F25+F22+F24</f>
        <v>8654.5</v>
      </c>
      <c r="G21" s="106">
        <f>G23+G25+G22+G24</f>
        <v>5579.3</v>
      </c>
      <c r="H21" s="106">
        <f t="shared" si="8"/>
        <v>64.46704026806863</v>
      </c>
      <c r="I21" s="106">
        <f aca="true" t="shared" si="10" ref="I21:N21">SUM(I22:I25)</f>
        <v>44058.100000000006</v>
      </c>
      <c r="J21" s="106">
        <f t="shared" si="10"/>
        <v>4897.3</v>
      </c>
      <c r="K21" s="106">
        <f t="shared" si="10"/>
        <v>39160.799999999996</v>
      </c>
      <c r="L21" s="106">
        <f t="shared" si="10"/>
        <v>19810.5</v>
      </c>
      <c r="M21" s="106">
        <f t="shared" si="10"/>
        <v>4287.1</v>
      </c>
      <c r="N21" s="106">
        <f t="shared" si="10"/>
        <v>15523.400000000001</v>
      </c>
      <c r="O21" s="107">
        <f>N21/K21*100</f>
        <v>39.640150354436074</v>
      </c>
    </row>
    <row r="22" spans="1:15" ht="13.5">
      <c r="A22" s="82" t="s">
        <v>105</v>
      </c>
      <c r="B22" s="95" t="s">
        <v>106</v>
      </c>
      <c r="C22" s="96">
        <v>7644</v>
      </c>
      <c r="D22" s="96">
        <v>6107.8</v>
      </c>
      <c r="E22" s="84">
        <f aca="true" t="shared" si="11" ref="E22:E136">D22/C22*100</f>
        <v>79.90319204604918</v>
      </c>
      <c r="F22" s="97">
        <v>1092.7</v>
      </c>
      <c r="G22" s="97">
        <v>707.6</v>
      </c>
      <c r="H22" s="85">
        <f t="shared" si="8"/>
        <v>64.7570238857875</v>
      </c>
      <c r="I22" s="98">
        <f>C22+F22</f>
        <v>8736.7</v>
      </c>
      <c r="J22" s="99">
        <v>1092.7</v>
      </c>
      <c r="K22" s="100">
        <f>I22-J22</f>
        <v>7644.000000000001</v>
      </c>
      <c r="L22" s="98">
        <f>D22+G22</f>
        <v>6815.400000000001</v>
      </c>
      <c r="M22" s="99">
        <v>860.8</v>
      </c>
      <c r="N22" s="100">
        <f t="shared" si="6"/>
        <v>5954.6</v>
      </c>
      <c r="O22" s="86">
        <f>N22/K22*100</f>
        <v>77.89900575614861</v>
      </c>
    </row>
    <row r="23" spans="1:15" ht="18.75" customHeight="1" hidden="1">
      <c r="A23" s="104" t="s">
        <v>107</v>
      </c>
      <c r="B23" s="95" t="s">
        <v>108</v>
      </c>
      <c r="C23" s="96">
        <v>0</v>
      </c>
      <c r="D23" s="96">
        <v>0</v>
      </c>
      <c r="E23" s="84" t="e">
        <f t="shared" si="11"/>
        <v>#DIV/0!</v>
      </c>
      <c r="F23" s="97"/>
      <c r="G23" s="97"/>
      <c r="H23" s="85" t="e">
        <f t="shared" si="8"/>
        <v>#DIV/0!</v>
      </c>
      <c r="I23" s="98">
        <f>C23+F23</f>
        <v>0</v>
      </c>
      <c r="J23" s="99"/>
      <c r="K23" s="100">
        <f>I23-J23</f>
        <v>0</v>
      </c>
      <c r="L23" s="98">
        <f>D23+G23</f>
        <v>0</v>
      </c>
      <c r="M23" s="99"/>
      <c r="N23" s="100">
        <f t="shared" si="6"/>
        <v>0</v>
      </c>
      <c r="O23" s="86" t="e">
        <f>N23/K23*100</f>
        <v>#DIV/0!</v>
      </c>
    </row>
    <row r="24" spans="1:15" ht="17.25" customHeight="1">
      <c r="A24" s="104" t="s">
        <v>109</v>
      </c>
      <c r="B24" s="95" t="s">
        <v>110</v>
      </c>
      <c r="C24" s="96">
        <v>27581</v>
      </c>
      <c r="D24" s="96">
        <v>8046.3</v>
      </c>
      <c r="E24" s="84">
        <f t="shared" si="11"/>
        <v>29.173343968674086</v>
      </c>
      <c r="F24" s="97">
        <v>7403.1</v>
      </c>
      <c r="G24" s="97">
        <v>4778.3</v>
      </c>
      <c r="H24" s="85">
        <f t="shared" si="8"/>
        <v>64.5445826748254</v>
      </c>
      <c r="I24" s="98">
        <f>C24+F24</f>
        <v>34984.1</v>
      </c>
      <c r="J24" s="99">
        <v>3693.5</v>
      </c>
      <c r="K24" s="100">
        <f>I24-J24</f>
        <v>31290.6</v>
      </c>
      <c r="L24" s="98">
        <f>D24+G24</f>
        <v>12824.6</v>
      </c>
      <c r="M24" s="99">
        <v>3349.2</v>
      </c>
      <c r="N24" s="100">
        <f t="shared" si="6"/>
        <v>9475.400000000001</v>
      </c>
      <c r="O24" s="86">
        <f>N24/K24*100</f>
        <v>30.281937706531682</v>
      </c>
    </row>
    <row r="25" spans="1:15" ht="33" customHeight="1">
      <c r="A25" s="82" t="s">
        <v>111</v>
      </c>
      <c r="B25" s="95" t="s">
        <v>112</v>
      </c>
      <c r="C25" s="96">
        <v>178.6</v>
      </c>
      <c r="D25" s="96">
        <v>77.1</v>
      </c>
      <c r="E25" s="84">
        <f t="shared" si="11"/>
        <v>43.16909294512878</v>
      </c>
      <c r="F25" s="97">
        <v>158.7</v>
      </c>
      <c r="G25" s="97">
        <v>93.4</v>
      </c>
      <c r="H25" s="85">
        <f t="shared" si="8"/>
        <v>58.853182104599874</v>
      </c>
      <c r="I25" s="98">
        <f>C25+F25</f>
        <v>337.29999999999995</v>
      </c>
      <c r="J25" s="99">
        <v>111.1</v>
      </c>
      <c r="K25" s="100">
        <f>I25-J25</f>
        <v>226.19999999999996</v>
      </c>
      <c r="L25" s="98">
        <f>D25+G25</f>
        <v>170.5</v>
      </c>
      <c r="M25" s="99">
        <v>77.1</v>
      </c>
      <c r="N25" s="100">
        <f t="shared" si="6"/>
        <v>93.4</v>
      </c>
      <c r="O25" s="86">
        <f>N25/K25*100</f>
        <v>41.29089301503095</v>
      </c>
    </row>
    <row r="26" spans="1:15" ht="21" customHeight="1">
      <c r="A26" s="89" t="s">
        <v>113</v>
      </c>
      <c r="B26" s="90" t="s">
        <v>114</v>
      </c>
      <c r="C26" s="91">
        <f>SUM(C27:C58)</f>
        <v>224464.40000000002</v>
      </c>
      <c r="D26" s="91">
        <f>SUM(D27:D58)</f>
        <v>173309.3</v>
      </c>
      <c r="E26" s="91">
        <f>D26/C26*100</f>
        <v>77.210150028245</v>
      </c>
      <c r="F26" s="91">
        <f>SUM(F27:F58)</f>
        <v>169798</v>
      </c>
      <c r="G26" s="91">
        <f>SUM(G27:G58)</f>
        <v>118369.20000000001</v>
      </c>
      <c r="H26" s="92">
        <f t="shared" si="8"/>
        <v>69.71177516814097</v>
      </c>
      <c r="I26" s="91">
        <f aca="true" t="shared" si="12" ref="I26:N26">SUM(I27:I58)</f>
        <v>394262.39999999997</v>
      </c>
      <c r="J26" s="91">
        <f t="shared" si="12"/>
        <v>65729.9</v>
      </c>
      <c r="K26" s="91">
        <f>SUM(K27:K58)</f>
        <v>328532.49999999994</v>
      </c>
      <c r="L26" s="91">
        <f t="shared" si="12"/>
        <v>291678.5</v>
      </c>
      <c r="M26" s="91">
        <f t="shared" si="12"/>
        <v>48406.09999999999</v>
      </c>
      <c r="N26" s="91">
        <f t="shared" si="12"/>
        <v>243272.4</v>
      </c>
      <c r="O26" s="93">
        <f t="shared" si="1"/>
        <v>74.04819918881694</v>
      </c>
    </row>
    <row r="27" spans="1:15" ht="33" customHeight="1">
      <c r="A27" s="108" t="s">
        <v>115</v>
      </c>
      <c r="B27" s="109" t="s">
        <v>116</v>
      </c>
      <c r="C27" s="96">
        <v>50592.8</v>
      </c>
      <c r="D27" s="96">
        <v>41381</v>
      </c>
      <c r="E27" s="84">
        <f t="shared" si="11"/>
        <v>81.79227083695704</v>
      </c>
      <c r="F27" s="96">
        <v>31789.8</v>
      </c>
      <c r="G27" s="97">
        <v>26688.2</v>
      </c>
      <c r="H27" s="85">
        <f t="shared" si="8"/>
        <v>83.95208526005197</v>
      </c>
      <c r="I27" s="98">
        <f t="shared" si="9"/>
        <v>82382.6</v>
      </c>
      <c r="J27" s="99">
        <v>31789.7</v>
      </c>
      <c r="K27" s="100">
        <f>I27-J27</f>
        <v>50592.90000000001</v>
      </c>
      <c r="L27" s="98">
        <f>D27+G27</f>
        <v>68069.2</v>
      </c>
      <c r="M27" s="99">
        <v>28869.3</v>
      </c>
      <c r="N27" s="100">
        <f>L27-M27</f>
        <v>39199.899999999994</v>
      </c>
      <c r="O27" s="86">
        <f t="shared" si="1"/>
        <v>77.48102994688976</v>
      </c>
    </row>
    <row r="28" spans="1:15" ht="22.5" customHeight="1">
      <c r="A28" s="94" t="s">
        <v>117</v>
      </c>
      <c r="B28" s="95" t="s">
        <v>118</v>
      </c>
      <c r="C28" s="96">
        <v>56823.9</v>
      </c>
      <c r="D28" s="96">
        <v>49464</v>
      </c>
      <c r="E28" s="84">
        <f t="shared" si="11"/>
        <v>87.04787950140698</v>
      </c>
      <c r="F28" s="97">
        <v>1949.2</v>
      </c>
      <c r="G28" s="97">
        <v>1499</v>
      </c>
      <c r="H28" s="85">
        <f t="shared" si="8"/>
        <v>76.9033449620357</v>
      </c>
      <c r="I28" s="98">
        <f t="shared" si="9"/>
        <v>58773.1</v>
      </c>
      <c r="J28" s="99">
        <v>1949.2</v>
      </c>
      <c r="K28" s="100">
        <f aca="true" t="shared" si="13" ref="K28:K60">I28-J28</f>
        <v>56823.9</v>
      </c>
      <c r="L28" s="98">
        <f t="shared" si="5"/>
        <v>50963</v>
      </c>
      <c r="M28" s="99">
        <v>1499</v>
      </c>
      <c r="N28" s="100">
        <f t="shared" si="6"/>
        <v>49464</v>
      </c>
      <c r="O28" s="86">
        <f t="shared" si="1"/>
        <v>87.04787950140698</v>
      </c>
    </row>
    <row r="29" spans="1:15" ht="24.75" customHeight="1">
      <c r="A29" s="94" t="s">
        <v>119</v>
      </c>
      <c r="B29" s="95" t="s">
        <v>120</v>
      </c>
      <c r="C29" s="96">
        <v>8044</v>
      </c>
      <c r="D29" s="96">
        <v>5061</v>
      </c>
      <c r="E29" s="84">
        <f t="shared" si="11"/>
        <v>62.91645947289906</v>
      </c>
      <c r="F29" s="97"/>
      <c r="G29" s="97">
        <v>0</v>
      </c>
      <c r="H29" s="85">
        <v>0</v>
      </c>
      <c r="I29" s="98">
        <f t="shared" si="9"/>
        <v>8044</v>
      </c>
      <c r="J29" s="99"/>
      <c r="K29" s="100">
        <f t="shared" si="13"/>
        <v>8044</v>
      </c>
      <c r="L29" s="98">
        <f t="shared" si="5"/>
        <v>5061</v>
      </c>
      <c r="M29" s="99"/>
      <c r="N29" s="100">
        <f t="shared" si="6"/>
        <v>5061</v>
      </c>
      <c r="O29" s="86">
        <f t="shared" si="1"/>
        <v>62.91645947289906</v>
      </c>
    </row>
    <row r="30" spans="1:15" ht="27">
      <c r="A30" s="94" t="s">
        <v>119</v>
      </c>
      <c r="B30" s="95" t="s">
        <v>121</v>
      </c>
      <c r="C30" s="96">
        <v>21416.5</v>
      </c>
      <c r="D30" s="96">
        <v>18223.1</v>
      </c>
      <c r="E30" s="84">
        <f t="shared" si="11"/>
        <v>85.08906684098709</v>
      </c>
      <c r="F30" s="97">
        <v>24592</v>
      </c>
      <c r="G30" s="97">
        <v>17814.9</v>
      </c>
      <c r="H30" s="85">
        <f>G30/F30*100</f>
        <v>72.44185100845803</v>
      </c>
      <c r="I30" s="98">
        <f t="shared" si="9"/>
        <v>46008.5</v>
      </c>
      <c r="J30" s="99">
        <v>3161.5</v>
      </c>
      <c r="K30" s="100">
        <f t="shared" si="13"/>
        <v>42847</v>
      </c>
      <c r="L30" s="98">
        <f t="shared" si="5"/>
        <v>36038</v>
      </c>
      <c r="M30" s="99">
        <v>2371.1</v>
      </c>
      <c r="N30" s="100">
        <f t="shared" si="6"/>
        <v>33666.9</v>
      </c>
      <c r="O30" s="86">
        <f t="shared" si="1"/>
        <v>78.57469601138936</v>
      </c>
    </row>
    <row r="31" spans="1:15" ht="13.5">
      <c r="A31" s="94" t="s">
        <v>119</v>
      </c>
      <c r="B31" s="95" t="s">
        <v>122</v>
      </c>
      <c r="C31" s="96">
        <v>33566.6</v>
      </c>
      <c r="D31" s="96">
        <v>29117.3</v>
      </c>
      <c r="E31" s="84">
        <f t="shared" si="11"/>
        <v>86.74485947340511</v>
      </c>
      <c r="F31" s="97">
        <v>0</v>
      </c>
      <c r="G31" s="97"/>
      <c r="H31" s="85">
        <v>0</v>
      </c>
      <c r="I31" s="98">
        <f t="shared" si="9"/>
        <v>33566.6</v>
      </c>
      <c r="J31" s="99"/>
      <c r="K31" s="100">
        <f t="shared" si="13"/>
        <v>33566.6</v>
      </c>
      <c r="L31" s="98">
        <f t="shared" si="5"/>
        <v>29117.3</v>
      </c>
      <c r="M31" s="99"/>
      <c r="N31" s="100">
        <f t="shared" si="6"/>
        <v>29117.3</v>
      </c>
      <c r="O31" s="86">
        <f t="shared" si="1"/>
        <v>86.74485947340511</v>
      </c>
    </row>
    <row r="32" spans="1:15" ht="27" hidden="1">
      <c r="A32" s="94" t="s">
        <v>123</v>
      </c>
      <c r="B32" s="110" t="s">
        <v>124</v>
      </c>
      <c r="C32" s="96"/>
      <c r="D32" s="96"/>
      <c r="E32" s="84"/>
      <c r="F32" s="97">
        <v>0</v>
      </c>
      <c r="G32" s="97"/>
      <c r="H32" s="85"/>
      <c r="I32" s="98">
        <f t="shared" si="9"/>
        <v>0</v>
      </c>
      <c r="J32" s="99"/>
      <c r="K32" s="100">
        <f t="shared" si="13"/>
        <v>0</v>
      </c>
      <c r="L32" s="98">
        <f t="shared" si="5"/>
        <v>0</v>
      </c>
      <c r="M32" s="99"/>
      <c r="N32" s="100">
        <f t="shared" si="6"/>
        <v>0</v>
      </c>
      <c r="O32" s="86"/>
    </row>
    <row r="33" spans="1:15" ht="41.25" hidden="1">
      <c r="A33" s="82" t="s">
        <v>123</v>
      </c>
      <c r="B33" s="110" t="s">
        <v>125</v>
      </c>
      <c r="C33" s="96"/>
      <c r="D33" s="96"/>
      <c r="E33" s="84"/>
      <c r="F33" s="97">
        <v>0</v>
      </c>
      <c r="G33" s="97"/>
      <c r="H33" s="85"/>
      <c r="I33" s="98">
        <f t="shared" si="9"/>
        <v>0</v>
      </c>
      <c r="J33" s="99"/>
      <c r="K33" s="100">
        <f t="shared" si="13"/>
        <v>0</v>
      </c>
      <c r="L33" s="98">
        <f t="shared" si="5"/>
        <v>0</v>
      </c>
      <c r="M33" s="99"/>
      <c r="N33" s="100">
        <f t="shared" si="6"/>
        <v>0</v>
      </c>
      <c r="O33" s="86"/>
    </row>
    <row r="34" spans="1:15" ht="27" hidden="1">
      <c r="A34" s="82" t="s">
        <v>123</v>
      </c>
      <c r="B34" s="95" t="s">
        <v>126</v>
      </c>
      <c r="C34" s="96"/>
      <c r="D34" s="96"/>
      <c r="E34" s="84" t="e">
        <f t="shared" si="11"/>
        <v>#DIV/0!</v>
      </c>
      <c r="F34" s="97">
        <v>0</v>
      </c>
      <c r="G34" s="97"/>
      <c r="H34" s="85" t="e">
        <f>G34/F34*100</f>
        <v>#DIV/0!</v>
      </c>
      <c r="I34" s="98">
        <f t="shared" si="9"/>
        <v>0</v>
      </c>
      <c r="J34" s="99"/>
      <c r="K34" s="100">
        <f t="shared" si="13"/>
        <v>0</v>
      </c>
      <c r="L34" s="98">
        <f t="shared" si="5"/>
        <v>0</v>
      </c>
      <c r="M34" s="99"/>
      <c r="N34" s="100">
        <f t="shared" si="6"/>
        <v>0</v>
      </c>
      <c r="O34" s="86" t="e">
        <f t="shared" si="1"/>
        <v>#DIV/0!</v>
      </c>
    </row>
    <row r="35" spans="1:15" ht="69" hidden="1">
      <c r="A35" s="82" t="s">
        <v>123</v>
      </c>
      <c r="B35" s="95" t="s">
        <v>127</v>
      </c>
      <c r="C35" s="96"/>
      <c r="D35" s="96"/>
      <c r="E35" s="84" t="e">
        <f t="shared" si="11"/>
        <v>#DIV/0!</v>
      </c>
      <c r="F35" s="97"/>
      <c r="G35" s="97"/>
      <c r="H35" s="85" t="e">
        <f>G35/F35*100</f>
        <v>#DIV/0!</v>
      </c>
      <c r="I35" s="98">
        <f t="shared" si="9"/>
        <v>0</v>
      </c>
      <c r="J35" s="99"/>
      <c r="K35" s="100">
        <f t="shared" si="13"/>
        <v>0</v>
      </c>
      <c r="L35" s="98">
        <f t="shared" si="5"/>
        <v>0</v>
      </c>
      <c r="M35" s="99"/>
      <c r="N35" s="100">
        <f t="shared" si="6"/>
        <v>0</v>
      </c>
      <c r="O35" s="86" t="e">
        <f t="shared" si="1"/>
        <v>#DIV/0!</v>
      </c>
    </row>
    <row r="36" spans="1:15" ht="41.25" hidden="1">
      <c r="A36" s="82" t="s">
        <v>123</v>
      </c>
      <c r="B36" s="95" t="s">
        <v>128</v>
      </c>
      <c r="C36" s="96"/>
      <c r="D36" s="96"/>
      <c r="E36" s="84" t="e">
        <f t="shared" si="11"/>
        <v>#DIV/0!</v>
      </c>
      <c r="F36" s="97"/>
      <c r="G36" s="97"/>
      <c r="H36" s="85" t="e">
        <f aca="true" t="shared" si="14" ref="H36:H58">G36/F36*100</f>
        <v>#DIV/0!</v>
      </c>
      <c r="I36" s="98">
        <f t="shared" si="9"/>
        <v>0</v>
      </c>
      <c r="J36" s="99"/>
      <c r="K36" s="100">
        <f t="shared" si="13"/>
        <v>0</v>
      </c>
      <c r="L36" s="98">
        <f t="shared" si="5"/>
        <v>0</v>
      </c>
      <c r="M36" s="99"/>
      <c r="N36" s="100">
        <f t="shared" si="6"/>
        <v>0</v>
      </c>
      <c r="O36" s="86" t="e">
        <f t="shared" si="1"/>
        <v>#DIV/0!</v>
      </c>
    </row>
    <row r="37" spans="1:15" ht="27" hidden="1">
      <c r="A37" s="82" t="s">
        <v>123</v>
      </c>
      <c r="B37" s="95" t="s">
        <v>129</v>
      </c>
      <c r="C37" s="96"/>
      <c r="D37" s="96"/>
      <c r="E37" s="84" t="e">
        <f t="shared" si="11"/>
        <v>#DIV/0!</v>
      </c>
      <c r="F37" s="97"/>
      <c r="G37" s="97"/>
      <c r="H37" s="85" t="e">
        <f t="shared" si="14"/>
        <v>#DIV/0!</v>
      </c>
      <c r="I37" s="98">
        <f t="shared" si="9"/>
        <v>0</v>
      </c>
      <c r="J37" s="99"/>
      <c r="K37" s="100">
        <f t="shared" si="13"/>
        <v>0</v>
      </c>
      <c r="L37" s="98">
        <f t="shared" si="5"/>
        <v>0</v>
      </c>
      <c r="M37" s="99"/>
      <c r="N37" s="100">
        <f t="shared" si="6"/>
        <v>0</v>
      </c>
      <c r="O37" s="86" t="e">
        <f t="shared" si="1"/>
        <v>#DIV/0!</v>
      </c>
    </row>
    <row r="38" spans="1:15" ht="54.75">
      <c r="A38" s="108" t="s">
        <v>123</v>
      </c>
      <c r="B38" s="95" t="s">
        <v>130</v>
      </c>
      <c r="C38" s="96">
        <v>28790.9</v>
      </c>
      <c r="D38" s="96">
        <v>16194.3</v>
      </c>
      <c r="E38" s="84">
        <f t="shared" si="11"/>
        <v>56.247981132927414</v>
      </c>
      <c r="F38" s="97">
        <v>105587.7</v>
      </c>
      <c r="G38" s="97">
        <v>68610.8</v>
      </c>
      <c r="H38" s="85">
        <f t="shared" si="14"/>
        <v>64.9799171683823</v>
      </c>
      <c r="I38" s="98">
        <f t="shared" si="9"/>
        <v>134378.6</v>
      </c>
      <c r="J38" s="99">
        <v>27648.5</v>
      </c>
      <c r="K38" s="100">
        <f t="shared" si="13"/>
        <v>106730.1</v>
      </c>
      <c r="L38" s="98">
        <f t="shared" si="5"/>
        <v>84805.1</v>
      </c>
      <c r="M38" s="99">
        <v>15259</v>
      </c>
      <c r="N38" s="100">
        <f t="shared" si="6"/>
        <v>69546.1</v>
      </c>
      <c r="O38" s="86">
        <f t="shared" si="1"/>
        <v>65.16071848522583</v>
      </c>
    </row>
    <row r="39" spans="1:15" ht="27" hidden="1">
      <c r="A39" s="108" t="s">
        <v>123</v>
      </c>
      <c r="B39" s="95" t="s">
        <v>131</v>
      </c>
      <c r="C39" s="96"/>
      <c r="D39" s="96"/>
      <c r="E39" s="84"/>
      <c r="F39" s="97"/>
      <c r="G39" s="97"/>
      <c r="H39" s="85" t="e">
        <f t="shared" si="14"/>
        <v>#DIV/0!</v>
      </c>
      <c r="I39" s="98">
        <f t="shared" si="9"/>
        <v>0</v>
      </c>
      <c r="J39" s="99"/>
      <c r="K39" s="100">
        <f t="shared" si="13"/>
        <v>0</v>
      </c>
      <c r="L39" s="98">
        <f t="shared" si="5"/>
        <v>0</v>
      </c>
      <c r="M39" s="99"/>
      <c r="N39" s="100">
        <f t="shared" si="6"/>
        <v>0</v>
      </c>
      <c r="O39" s="86" t="e">
        <f t="shared" si="1"/>
        <v>#DIV/0!</v>
      </c>
    </row>
    <row r="40" spans="1:15" ht="27" hidden="1">
      <c r="A40" s="82" t="s">
        <v>123</v>
      </c>
      <c r="B40" s="95" t="s">
        <v>132</v>
      </c>
      <c r="C40" s="96"/>
      <c r="D40" s="96"/>
      <c r="E40" s="84" t="e">
        <f t="shared" si="11"/>
        <v>#DIV/0!</v>
      </c>
      <c r="F40" s="97">
        <v>0</v>
      </c>
      <c r="G40" s="97"/>
      <c r="H40" s="85" t="e">
        <f t="shared" si="14"/>
        <v>#DIV/0!</v>
      </c>
      <c r="I40" s="98">
        <f t="shared" si="9"/>
        <v>0</v>
      </c>
      <c r="J40" s="99"/>
      <c r="K40" s="100">
        <f t="shared" si="13"/>
        <v>0</v>
      </c>
      <c r="L40" s="98">
        <f t="shared" si="5"/>
        <v>0</v>
      </c>
      <c r="M40" s="99"/>
      <c r="N40" s="100">
        <f t="shared" si="6"/>
        <v>0</v>
      </c>
      <c r="O40" s="86" t="e">
        <f t="shared" si="1"/>
        <v>#DIV/0!</v>
      </c>
    </row>
    <row r="41" spans="1:15" ht="27" hidden="1">
      <c r="A41" s="82" t="s">
        <v>123</v>
      </c>
      <c r="B41" s="95" t="s">
        <v>133</v>
      </c>
      <c r="C41" s="96"/>
      <c r="D41" s="96"/>
      <c r="E41" s="84"/>
      <c r="F41" s="97"/>
      <c r="G41" s="97"/>
      <c r="H41" s="85" t="e">
        <f t="shared" si="14"/>
        <v>#DIV/0!</v>
      </c>
      <c r="I41" s="98">
        <f t="shared" si="9"/>
        <v>0</v>
      </c>
      <c r="J41" s="99"/>
      <c r="K41" s="100">
        <f t="shared" si="13"/>
        <v>0</v>
      </c>
      <c r="L41" s="98">
        <f t="shared" si="5"/>
        <v>0</v>
      </c>
      <c r="M41" s="99"/>
      <c r="N41" s="100">
        <f t="shared" si="6"/>
        <v>0</v>
      </c>
      <c r="O41" s="86" t="e">
        <f t="shared" si="1"/>
        <v>#DIV/0!</v>
      </c>
    </row>
    <row r="42" spans="1:15" ht="27" hidden="1">
      <c r="A42" s="82" t="s">
        <v>123</v>
      </c>
      <c r="B42" s="95" t="s">
        <v>134</v>
      </c>
      <c r="C42" s="96"/>
      <c r="D42" s="96"/>
      <c r="E42" s="84"/>
      <c r="F42" s="97"/>
      <c r="G42" s="97"/>
      <c r="H42" s="85" t="e">
        <f t="shared" si="14"/>
        <v>#DIV/0!</v>
      </c>
      <c r="I42" s="98">
        <f t="shared" si="9"/>
        <v>0</v>
      </c>
      <c r="J42" s="99"/>
      <c r="K42" s="100">
        <f t="shared" si="13"/>
        <v>0</v>
      </c>
      <c r="L42" s="98">
        <f t="shared" si="5"/>
        <v>0</v>
      </c>
      <c r="M42" s="99"/>
      <c r="N42" s="100">
        <f t="shared" si="6"/>
        <v>0</v>
      </c>
      <c r="O42" s="86" t="e">
        <f t="shared" si="1"/>
        <v>#DIV/0!</v>
      </c>
    </row>
    <row r="43" spans="1:15" ht="41.25" hidden="1">
      <c r="A43" s="82" t="s">
        <v>123</v>
      </c>
      <c r="B43" s="95" t="s">
        <v>135</v>
      </c>
      <c r="C43" s="96">
        <v>0</v>
      </c>
      <c r="D43" s="96"/>
      <c r="E43" s="84"/>
      <c r="F43" s="97"/>
      <c r="G43" s="97"/>
      <c r="H43" s="85" t="e">
        <f t="shared" si="14"/>
        <v>#DIV/0!</v>
      </c>
      <c r="I43" s="98">
        <f t="shared" si="9"/>
        <v>0</v>
      </c>
      <c r="J43" s="99"/>
      <c r="K43" s="100">
        <f t="shared" si="13"/>
        <v>0</v>
      </c>
      <c r="L43" s="98">
        <f t="shared" si="5"/>
        <v>0</v>
      </c>
      <c r="M43" s="99"/>
      <c r="N43" s="100">
        <f t="shared" si="6"/>
        <v>0</v>
      </c>
      <c r="O43" s="86" t="e">
        <f t="shared" si="1"/>
        <v>#DIV/0!</v>
      </c>
    </row>
    <row r="44" spans="1:15" ht="13.5" hidden="1">
      <c r="A44" s="82" t="s">
        <v>123</v>
      </c>
      <c r="B44" s="95" t="s">
        <v>136</v>
      </c>
      <c r="C44" s="96"/>
      <c r="D44" s="96"/>
      <c r="E44" s="96"/>
      <c r="F44" s="97"/>
      <c r="G44" s="97"/>
      <c r="H44" s="85" t="e">
        <f t="shared" si="14"/>
        <v>#DIV/0!</v>
      </c>
      <c r="I44" s="98">
        <f t="shared" si="9"/>
        <v>0</v>
      </c>
      <c r="J44" s="99"/>
      <c r="K44" s="100">
        <f t="shared" si="13"/>
        <v>0</v>
      </c>
      <c r="L44" s="98">
        <f t="shared" si="5"/>
        <v>0</v>
      </c>
      <c r="M44" s="99"/>
      <c r="N44" s="100">
        <f t="shared" si="6"/>
        <v>0</v>
      </c>
      <c r="O44" s="86" t="e">
        <f t="shared" si="1"/>
        <v>#DIV/0!</v>
      </c>
    </row>
    <row r="45" spans="1:15" ht="27" hidden="1">
      <c r="A45" s="82" t="s">
        <v>123</v>
      </c>
      <c r="B45" s="95" t="s">
        <v>137</v>
      </c>
      <c r="C45" s="96"/>
      <c r="D45" s="96"/>
      <c r="E45" s="84"/>
      <c r="F45" s="97"/>
      <c r="G45" s="97"/>
      <c r="H45" s="85" t="e">
        <f t="shared" si="14"/>
        <v>#DIV/0!</v>
      </c>
      <c r="I45" s="98">
        <f t="shared" si="9"/>
        <v>0</v>
      </c>
      <c r="J45" s="99"/>
      <c r="K45" s="100">
        <f t="shared" si="13"/>
        <v>0</v>
      </c>
      <c r="L45" s="98">
        <f t="shared" si="5"/>
        <v>0</v>
      </c>
      <c r="M45" s="99"/>
      <c r="N45" s="100">
        <f t="shared" si="6"/>
        <v>0</v>
      </c>
      <c r="O45" s="86" t="e">
        <f t="shared" si="1"/>
        <v>#DIV/0!</v>
      </c>
    </row>
    <row r="46" spans="1:15" ht="13.5">
      <c r="A46" s="104" t="s">
        <v>138</v>
      </c>
      <c r="B46" s="95" t="s">
        <v>139</v>
      </c>
      <c r="C46" s="96">
        <v>6066.5</v>
      </c>
      <c r="D46" s="96">
        <v>3898.9</v>
      </c>
      <c r="E46" s="84">
        <f t="shared" si="11"/>
        <v>64.26934805901261</v>
      </c>
      <c r="F46" s="97">
        <v>4603.3</v>
      </c>
      <c r="G46" s="97">
        <v>3253.6</v>
      </c>
      <c r="H46" s="97">
        <f t="shared" si="14"/>
        <v>70.67972975908586</v>
      </c>
      <c r="I46" s="98">
        <f t="shared" si="9"/>
        <v>10669.8</v>
      </c>
      <c r="J46" s="99"/>
      <c r="K46" s="100">
        <f t="shared" si="13"/>
        <v>10669.8</v>
      </c>
      <c r="L46" s="98">
        <f t="shared" si="5"/>
        <v>7152.5</v>
      </c>
      <c r="M46" s="99"/>
      <c r="N46" s="100">
        <f t="shared" si="6"/>
        <v>7152.5</v>
      </c>
      <c r="O46" s="86">
        <f t="shared" si="1"/>
        <v>67.03499596993385</v>
      </c>
    </row>
    <row r="47" spans="1:15" ht="48.75" customHeight="1">
      <c r="A47" s="94" t="s">
        <v>140</v>
      </c>
      <c r="B47" s="110" t="s">
        <v>141</v>
      </c>
      <c r="C47" s="96">
        <v>3500</v>
      </c>
      <c r="D47" s="96">
        <v>2120.7</v>
      </c>
      <c r="E47" s="96">
        <f t="shared" si="11"/>
        <v>60.591428571428565</v>
      </c>
      <c r="F47" s="97">
        <v>1276</v>
      </c>
      <c r="G47" s="97">
        <v>502.7</v>
      </c>
      <c r="H47" s="97">
        <f t="shared" si="14"/>
        <v>39.39655172413793</v>
      </c>
      <c r="I47" s="98">
        <f t="shared" si="9"/>
        <v>4776</v>
      </c>
      <c r="J47" s="99">
        <v>1181</v>
      </c>
      <c r="K47" s="100">
        <f t="shared" si="13"/>
        <v>3595</v>
      </c>
      <c r="L47" s="98">
        <f t="shared" si="5"/>
        <v>2623.3999999999996</v>
      </c>
      <c r="M47" s="99">
        <v>407.7</v>
      </c>
      <c r="N47" s="100">
        <f t="shared" si="6"/>
        <v>2215.7</v>
      </c>
      <c r="O47" s="86">
        <f t="shared" si="1"/>
        <v>61.632823365785804</v>
      </c>
    </row>
    <row r="48" spans="1:15" ht="27" hidden="1">
      <c r="A48" s="94" t="s">
        <v>140</v>
      </c>
      <c r="B48" s="110" t="s">
        <v>142</v>
      </c>
      <c r="C48" s="96"/>
      <c r="D48" s="96"/>
      <c r="E48" s="96" t="e">
        <f t="shared" si="11"/>
        <v>#DIV/0!</v>
      </c>
      <c r="F48" s="97">
        <v>0</v>
      </c>
      <c r="G48" s="97">
        <v>0</v>
      </c>
      <c r="H48" s="97" t="e">
        <f t="shared" si="14"/>
        <v>#DIV/0!</v>
      </c>
      <c r="I48" s="98">
        <f t="shared" si="9"/>
        <v>0</v>
      </c>
      <c r="J48" s="99"/>
      <c r="K48" s="100">
        <f t="shared" si="13"/>
        <v>0</v>
      </c>
      <c r="L48" s="98">
        <f t="shared" si="5"/>
        <v>0</v>
      </c>
      <c r="M48" s="99"/>
      <c r="N48" s="100">
        <f t="shared" si="6"/>
        <v>0</v>
      </c>
      <c r="O48" s="86" t="e">
        <f t="shared" si="1"/>
        <v>#DIV/0!</v>
      </c>
    </row>
    <row r="49" spans="1:15" ht="54.75">
      <c r="A49" s="94" t="s">
        <v>140</v>
      </c>
      <c r="B49" s="110" t="s">
        <v>143</v>
      </c>
      <c r="C49" s="96">
        <v>7855.5</v>
      </c>
      <c r="D49" s="97">
        <v>6360</v>
      </c>
      <c r="E49" s="84">
        <f t="shared" si="11"/>
        <v>80.96238304372733</v>
      </c>
      <c r="F49" s="97">
        <v>0</v>
      </c>
      <c r="G49" s="97"/>
      <c r="H49" s="97" t="e">
        <f t="shared" si="14"/>
        <v>#DIV/0!</v>
      </c>
      <c r="I49" s="98">
        <f t="shared" si="9"/>
        <v>7855.5</v>
      </c>
      <c r="J49" s="99"/>
      <c r="K49" s="100">
        <f t="shared" si="13"/>
        <v>7855.5</v>
      </c>
      <c r="L49" s="98">
        <f t="shared" si="5"/>
        <v>6360</v>
      </c>
      <c r="M49" s="99"/>
      <c r="N49" s="100">
        <f t="shared" si="6"/>
        <v>6360</v>
      </c>
      <c r="O49" s="86">
        <f t="shared" si="1"/>
        <v>80.96238304372733</v>
      </c>
    </row>
    <row r="50" spans="1:15" ht="27" hidden="1">
      <c r="A50" s="82" t="s">
        <v>140</v>
      </c>
      <c r="B50" s="110" t="s">
        <v>144</v>
      </c>
      <c r="C50" s="96"/>
      <c r="D50" s="97">
        <v>0</v>
      </c>
      <c r="E50" s="96" t="e">
        <f t="shared" si="11"/>
        <v>#DIV/0!</v>
      </c>
      <c r="F50" s="97"/>
      <c r="G50" s="97"/>
      <c r="H50" s="97" t="e">
        <f t="shared" si="14"/>
        <v>#DIV/0!</v>
      </c>
      <c r="I50" s="98">
        <f t="shared" si="9"/>
        <v>0</v>
      </c>
      <c r="J50" s="99"/>
      <c r="K50" s="100">
        <f t="shared" si="13"/>
        <v>0</v>
      </c>
      <c r="L50" s="98">
        <f t="shared" si="5"/>
        <v>0</v>
      </c>
      <c r="M50" s="99"/>
      <c r="N50" s="100">
        <f t="shared" si="6"/>
        <v>0</v>
      </c>
      <c r="O50" s="86" t="e">
        <f t="shared" si="1"/>
        <v>#DIV/0!</v>
      </c>
    </row>
    <row r="51" spans="1:15" ht="54.75" hidden="1">
      <c r="A51" s="82" t="s">
        <v>140</v>
      </c>
      <c r="B51" s="110" t="s">
        <v>145</v>
      </c>
      <c r="C51" s="96"/>
      <c r="D51" s="97"/>
      <c r="E51" s="96" t="e">
        <f>D51/C51*100</f>
        <v>#DIV/0!</v>
      </c>
      <c r="F51" s="97"/>
      <c r="G51" s="97"/>
      <c r="H51" s="97" t="e">
        <f>G51/F51*100</f>
        <v>#DIV/0!</v>
      </c>
      <c r="I51" s="98">
        <f t="shared" si="9"/>
        <v>0</v>
      </c>
      <c r="J51" s="99"/>
      <c r="K51" s="100">
        <f t="shared" si="13"/>
        <v>0</v>
      </c>
      <c r="L51" s="98">
        <f t="shared" si="5"/>
        <v>0</v>
      </c>
      <c r="M51" s="99"/>
      <c r="N51" s="100">
        <f t="shared" si="6"/>
        <v>0</v>
      </c>
      <c r="O51" s="86" t="e">
        <f>N51/K51*100</f>
        <v>#DIV/0!</v>
      </c>
    </row>
    <row r="52" spans="1:15" ht="27">
      <c r="A52" s="82" t="s">
        <v>140</v>
      </c>
      <c r="B52" s="110" t="s">
        <v>146</v>
      </c>
      <c r="C52" s="96">
        <v>1978.1</v>
      </c>
      <c r="D52" s="97">
        <v>1489</v>
      </c>
      <c r="E52" s="96">
        <f t="shared" si="11"/>
        <v>75.27425307112885</v>
      </c>
      <c r="F52" s="97">
        <v>0</v>
      </c>
      <c r="G52" s="97"/>
      <c r="H52" s="97" t="e">
        <f t="shared" si="14"/>
        <v>#DIV/0!</v>
      </c>
      <c r="I52" s="98">
        <f t="shared" si="9"/>
        <v>1978.1</v>
      </c>
      <c r="J52" s="99"/>
      <c r="K52" s="100">
        <f t="shared" si="13"/>
        <v>1978.1</v>
      </c>
      <c r="L52" s="98">
        <f>D52+G52</f>
        <v>1489</v>
      </c>
      <c r="M52" s="99"/>
      <c r="N52" s="100">
        <f t="shared" si="6"/>
        <v>1489</v>
      </c>
      <c r="O52" s="86">
        <f t="shared" si="1"/>
        <v>75.27425307112885</v>
      </c>
    </row>
    <row r="53" spans="1:15" ht="27" hidden="1">
      <c r="A53" s="82" t="s">
        <v>140</v>
      </c>
      <c r="B53" s="110" t="s">
        <v>147</v>
      </c>
      <c r="C53" s="96"/>
      <c r="D53" s="97"/>
      <c r="E53" s="96" t="e">
        <f t="shared" si="11"/>
        <v>#DIV/0!</v>
      </c>
      <c r="F53" s="97"/>
      <c r="G53" s="97"/>
      <c r="H53" s="97" t="e">
        <f t="shared" si="14"/>
        <v>#DIV/0!</v>
      </c>
      <c r="I53" s="98">
        <f t="shared" si="9"/>
        <v>0</v>
      </c>
      <c r="J53" s="99"/>
      <c r="K53" s="100">
        <f t="shared" si="13"/>
        <v>0</v>
      </c>
      <c r="L53" s="98">
        <f t="shared" si="5"/>
        <v>0</v>
      </c>
      <c r="M53" s="99"/>
      <c r="N53" s="100">
        <f t="shared" si="6"/>
        <v>0</v>
      </c>
      <c r="O53" s="86" t="e">
        <f t="shared" si="1"/>
        <v>#DIV/0!</v>
      </c>
    </row>
    <row r="54" spans="1:15" ht="27">
      <c r="A54" s="82" t="s">
        <v>140</v>
      </c>
      <c r="B54" s="110" t="s">
        <v>148</v>
      </c>
      <c r="C54" s="96">
        <v>5829.6</v>
      </c>
      <c r="D54" s="97"/>
      <c r="E54" s="96">
        <f t="shared" si="11"/>
        <v>0</v>
      </c>
      <c r="F54" s="97"/>
      <c r="G54" s="97"/>
      <c r="H54" s="97" t="e">
        <f t="shared" si="14"/>
        <v>#DIV/0!</v>
      </c>
      <c r="I54" s="98">
        <f t="shared" si="9"/>
        <v>5829.6</v>
      </c>
      <c r="J54" s="99"/>
      <c r="K54" s="100">
        <f t="shared" si="13"/>
        <v>5829.6</v>
      </c>
      <c r="L54" s="98">
        <f t="shared" si="5"/>
        <v>0</v>
      </c>
      <c r="M54" s="99"/>
      <c r="N54" s="100">
        <f t="shared" si="6"/>
        <v>0</v>
      </c>
      <c r="O54" s="86">
        <f t="shared" si="1"/>
        <v>0</v>
      </c>
    </row>
    <row r="55" spans="1:15" ht="27" hidden="1">
      <c r="A55" s="82" t="s">
        <v>140</v>
      </c>
      <c r="B55" s="110" t="s">
        <v>149</v>
      </c>
      <c r="C55" s="96"/>
      <c r="D55" s="97"/>
      <c r="E55" s="96" t="e">
        <f>D55/C55*100</f>
        <v>#DIV/0!</v>
      </c>
      <c r="F55" s="97"/>
      <c r="G55" s="97"/>
      <c r="H55" s="97" t="e">
        <f t="shared" si="14"/>
        <v>#DIV/0!</v>
      </c>
      <c r="I55" s="98">
        <f t="shared" si="9"/>
        <v>0</v>
      </c>
      <c r="J55" s="99"/>
      <c r="K55" s="100">
        <f t="shared" si="13"/>
        <v>0</v>
      </c>
      <c r="L55" s="98">
        <f t="shared" si="5"/>
        <v>0</v>
      </c>
      <c r="M55" s="99"/>
      <c r="N55" s="100">
        <f t="shared" si="6"/>
        <v>0</v>
      </c>
      <c r="O55" s="86" t="e">
        <f t="shared" si="1"/>
        <v>#DIV/0!</v>
      </c>
    </row>
    <row r="56" spans="1:15" ht="54.75" hidden="1">
      <c r="A56" s="82" t="s">
        <v>140</v>
      </c>
      <c r="B56" s="110" t="s">
        <v>150</v>
      </c>
      <c r="C56" s="96"/>
      <c r="D56" s="97"/>
      <c r="E56" s="96" t="e">
        <f>D56/C56*100</f>
        <v>#DIV/0!</v>
      </c>
      <c r="F56" s="97"/>
      <c r="G56" s="97"/>
      <c r="H56" s="97"/>
      <c r="I56" s="98">
        <f t="shared" si="9"/>
        <v>0</v>
      </c>
      <c r="J56" s="99"/>
      <c r="K56" s="100">
        <f t="shared" si="13"/>
        <v>0</v>
      </c>
      <c r="L56" s="98">
        <f t="shared" si="5"/>
        <v>0</v>
      </c>
      <c r="M56" s="99"/>
      <c r="N56" s="100">
        <f t="shared" si="6"/>
        <v>0</v>
      </c>
      <c r="O56" s="86" t="e">
        <f t="shared" si="1"/>
        <v>#DIV/0!</v>
      </c>
    </row>
    <row r="57" spans="1:15" ht="27" hidden="1">
      <c r="A57" s="82" t="s">
        <v>140</v>
      </c>
      <c r="B57" s="110" t="s">
        <v>151</v>
      </c>
      <c r="C57" s="96">
        <v>0</v>
      </c>
      <c r="D57" s="97">
        <v>0</v>
      </c>
      <c r="E57" s="96"/>
      <c r="F57" s="97">
        <v>0</v>
      </c>
      <c r="G57" s="97">
        <v>0</v>
      </c>
      <c r="H57" s="97" t="e">
        <f>G57/F57*100</f>
        <v>#DIV/0!</v>
      </c>
      <c r="I57" s="98">
        <f t="shared" si="9"/>
        <v>0</v>
      </c>
      <c r="J57" s="99"/>
      <c r="K57" s="100">
        <f t="shared" si="13"/>
        <v>0</v>
      </c>
      <c r="L57" s="98">
        <f t="shared" si="5"/>
        <v>0</v>
      </c>
      <c r="M57" s="99"/>
      <c r="N57" s="100">
        <f t="shared" si="6"/>
        <v>0</v>
      </c>
      <c r="O57" s="86" t="e">
        <f t="shared" si="1"/>
        <v>#DIV/0!</v>
      </c>
    </row>
    <row r="58" spans="1:15" ht="27" hidden="1">
      <c r="A58" s="82" t="s">
        <v>140</v>
      </c>
      <c r="B58" s="110" t="s">
        <v>152</v>
      </c>
      <c r="C58" s="96">
        <v>0</v>
      </c>
      <c r="D58" s="97">
        <v>0</v>
      </c>
      <c r="E58" s="96"/>
      <c r="F58" s="97"/>
      <c r="G58" s="97"/>
      <c r="H58" s="97" t="e">
        <f t="shared" si="14"/>
        <v>#DIV/0!</v>
      </c>
      <c r="I58" s="98">
        <f t="shared" si="9"/>
        <v>0</v>
      </c>
      <c r="J58" s="99"/>
      <c r="K58" s="100">
        <f t="shared" si="13"/>
        <v>0</v>
      </c>
      <c r="L58" s="98">
        <f t="shared" si="5"/>
        <v>0</v>
      </c>
      <c r="M58" s="99"/>
      <c r="N58" s="100">
        <f t="shared" si="6"/>
        <v>0</v>
      </c>
      <c r="O58" s="86" t="e">
        <f t="shared" si="1"/>
        <v>#DIV/0!</v>
      </c>
    </row>
    <row r="59" spans="1:15" ht="13.5">
      <c r="A59" s="89" t="s">
        <v>153</v>
      </c>
      <c r="B59" s="90" t="s">
        <v>154</v>
      </c>
      <c r="C59" s="91">
        <f>SUM(C60:C108)</f>
        <v>1371467.7000000002</v>
      </c>
      <c r="D59" s="91">
        <f>SUM(D60:D108)</f>
        <v>608604.6000000001</v>
      </c>
      <c r="E59" s="91">
        <f t="shared" si="11"/>
        <v>44.37615264289491</v>
      </c>
      <c r="F59" s="111">
        <f>SUM(F60:F108)</f>
        <v>146105.8</v>
      </c>
      <c r="G59" s="111">
        <f>SUM(G60:G108)</f>
        <v>107613.9</v>
      </c>
      <c r="H59" s="111">
        <f>G59/F59*100</f>
        <v>73.65477619642752</v>
      </c>
      <c r="I59" s="112">
        <f t="shared" si="9"/>
        <v>1517573.5000000002</v>
      </c>
      <c r="J59" s="91">
        <f>SUM(J60:J108)</f>
        <v>59993.100000000006</v>
      </c>
      <c r="K59" s="91">
        <f>SUM(K60:K108)</f>
        <v>1457580.4000000001</v>
      </c>
      <c r="L59" s="91">
        <f>SUM(L60:L108)</f>
        <v>716218.4999999998</v>
      </c>
      <c r="M59" s="91">
        <f>SUM(M60:M108)</f>
        <v>44687.100000000006</v>
      </c>
      <c r="N59" s="91">
        <f>SUM(N60:N108)</f>
        <v>671531.3999999999</v>
      </c>
      <c r="O59" s="93">
        <f t="shared" si="1"/>
        <v>46.07165409194579</v>
      </c>
    </row>
    <row r="60" spans="1:15" ht="54.75" hidden="1">
      <c r="A60" s="94" t="s">
        <v>155</v>
      </c>
      <c r="B60" s="95" t="s">
        <v>156</v>
      </c>
      <c r="C60" s="96"/>
      <c r="D60" s="96"/>
      <c r="E60" s="84" t="e">
        <f t="shared" si="11"/>
        <v>#DIV/0!</v>
      </c>
      <c r="F60" s="97">
        <v>0</v>
      </c>
      <c r="G60" s="97">
        <v>0</v>
      </c>
      <c r="H60" s="85">
        <v>0</v>
      </c>
      <c r="I60" s="98">
        <f t="shared" si="9"/>
        <v>0</v>
      </c>
      <c r="J60" s="99"/>
      <c r="K60" s="100">
        <f t="shared" si="13"/>
        <v>0</v>
      </c>
      <c r="L60" s="98">
        <f t="shared" si="5"/>
        <v>0</v>
      </c>
      <c r="M60" s="99"/>
      <c r="N60" s="100">
        <f t="shared" si="6"/>
        <v>0</v>
      </c>
      <c r="O60" s="86" t="e">
        <f t="shared" si="1"/>
        <v>#DIV/0!</v>
      </c>
    </row>
    <row r="61" spans="1:15" ht="27" hidden="1">
      <c r="A61" s="94" t="s">
        <v>155</v>
      </c>
      <c r="B61" s="95" t="s">
        <v>157</v>
      </c>
      <c r="C61" s="96"/>
      <c r="D61" s="96"/>
      <c r="E61" s="84"/>
      <c r="F61" s="97"/>
      <c r="G61" s="97"/>
      <c r="H61" s="85">
        <v>0</v>
      </c>
      <c r="I61" s="98">
        <f t="shared" si="9"/>
        <v>0</v>
      </c>
      <c r="J61" s="99"/>
      <c r="K61" s="100">
        <f>I61-J61</f>
        <v>0</v>
      </c>
      <c r="L61" s="98">
        <f>D61+G61</f>
        <v>0</v>
      </c>
      <c r="M61" s="99"/>
      <c r="N61" s="100">
        <f t="shared" si="6"/>
        <v>0</v>
      </c>
      <c r="O61" s="86" t="e">
        <f t="shared" si="1"/>
        <v>#DIV/0!</v>
      </c>
    </row>
    <row r="62" spans="1:15" ht="27" hidden="1">
      <c r="A62" s="94" t="s">
        <v>155</v>
      </c>
      <c r="B62" s="95" t="s">
        <v>158</v>
      </c>
      <c r="C62" s="96">
        <v>0</v>
      </c>
      <c r="D62" s="96">
        <v>0</v>
      </c>
      <c r="E62" s="84" t="e">
        <f t="shared" si="11"/>
        <v>#DIV/0!</v>
      </c>
      <c r="F62" s="97"/>
      <c r="G62" s="97"/>
      <c r="H62" s="85">
        <v>0</v>
      </c>
      <c r="I62" s="98">
        <f t="shared" si="9"/>
        <v>0</v>
      </c>
      <c r="J62" s="99"/>
      <c r="K62" s="100">
        <f aca="true" t="shared" si="15" ref="K62:K108">I62-J62</f>
        <v>0</v>
      </c>
      <c r="L62" s="98">
        <f t="shared" si="5"/>
        <v>0</v>
      </c>
      <c r="M62" s="99"/>
      <c r="N62" s="100">
        <f t="shared" si="6"/>
        <v>0</v>
      </c>
      <c r="O62" s="86" t="e">
        <f>N62/K62*100</f>
        <v>#DIV/0!</v>
      </c>
    </row>
    <row r="63" spans="1:15" ht="27" hidden="1">
      <c r="A63" s="94" t="s">
        <v>155</v>
      </c>
      <c r="B63" s="95" t="s">
        <v>159</v>
      </c>
      <c r="C63" s="96"/>
      <c r="D63" s="96"/>
      <c r="E63" s="84" t="e">
        <f t="shared" si="11"/>
        <v>#DIV/0!</v>
      </c>
      <c r="F63" s="97"/>
      <c r="G63" s="97"/>
      <c r="H63" s="85">
        <v>0</v>
      </c>
      <c r="I63" s="98">
        <f t="shared" si="9"/>
        <v>0</v>
      </c>
      <c r="J63" s="99"/>
      <c r="K63" s="100">
        <f t="shared" si="15"/>
        <v>0</v>
      </c>
      <c r="L63" s="98">
        <f t="shared" si="5"/>
        <v>0</v>
      </c>
      <c r="M63" s="99"/>
      <c r="N63" s="100">
        <f t="shared" si="6"/>
        <v>0</v>
      </c>
      <c r="O63" s="86"/>
    </row>
    <row r="64" spans="1:15" ht="54.75">
      <c r="A64" s="94" t="s">
        <v>155</v>
      </c>
      <c r="B64" s="95" t="s">
        <v>160</v>
      </c>
      <c r="C64" s="96">
        <v>650893.2</v>
      </c>
      <c r="D64" s="96">
        <v>191425.9</v>
      </c>
      <c r="E64" s="84">
        <f t="shared" si="11"/>
        <v>29.409724974849944</v>
      </c>
      <c r="F64" s="97"/>
      <c r="G64" s="97"/>
      <c r="H64" s="85">
        <v>0</v>
      </c>
      <c r="I64" s="98">
        <f t="shared" si="9"/>
        <v>650893.2</v>
      </c>
      <c r="J64" s="99"/>
      <c r="K64" s="100">
        <f t="shared" si="15"/>
        <v>650893.2</v>
      </c>
      <c r="L64" s="98">
        <f t="shared" si="5"/>
        <v>191425.9</v>
      </c>
      <c r="M64" s="99"/>
      <c r="N64" s="100">
        <f t="shared" si="6"/>
        <v>191425.9</v>
      </c>
      <c r="O64" s="86">
        <f>N64/K64*100</f>
        <v>29.409724974849944</v>
      </c>
    </row>
    <row r="65" spans="1:15" ht="70.5" customHeight="1">
      <c r="A65" s="94" t="s">
        <v>155</v>
      </c>
      <c r="B65" s="95" t="s">
        <v>161</v>
      </c>
      <c r="C65" s="96">
        <v>3566.8</v>
      </c>
      <c r="D65" s="96"/>
      <c r="E65" s="84">
        <f t="shared" si="11"/>
        <v>0</v>
      </c>
      <c r="F65" s="97"/>
      <c r="G65" s="97"/>
      <c r="H65" s="85">
        <v>0</v>
      </c>
      <c r="I65" s="98">
        <f t="shared" si="9"/>
        <v>3566.8</v>
      </c>
      <c r="J65" s="99"/>
      <c r="K65" s="100">
        <f t="shared" si="15"/>
        <v>3566.8</v>
      </c>
      <c r="L65" s="98">
        <f t="shared" si="5"/>
        <v>0</v>
      </c>
      <c r="M65" s="99"/>
      <c r="N65" s="100">
        <f t="shared" si="6"/>
        <v>0</v>
      </c>
      <c r="O65" s="86">
        <f t="shared" si="1"/>
        <v>0</v>
      </c>
    </row>
    <row r="66" spans="1:15" ht="54.75" hidden="1">
      <c r="A66" s="94" t="s">
        <v>155</v>
      </c>
      <c r="B66" s="95" t="s">
        <v>162</v>
      </c>
      <c r="C66" s="96"/>
      <c r="D66" s="96"/>
      <c r="E66" s="84" t="e">
        <f t="shared" si="11"/>
        <v>#DIV/0!</v>
      </c>
      <c r="F66" s="97"/>
      <c r="G66" s="97"/>
      <c r="H66" s="85">
        <v>0</v>
      </c>
      <c r="I66" s="98">
        <f t="shared" si="9"/>
        <v>0</v>
      </c>
      <c r="J66" s="99"/>
      <c r="K66" s="100">
        <f t="shared" si="15"/>
        <v>0</v>
      </c>
      <c r="L66" s="98">
        <f t="shared" si="5"/>
        <v>0</v>
      </c>
      <c r="M66" s="99"/>
      <c r="N66" s="100">
        <f t="shared" si="6"/>
        <v>0</v>
      </c>
      <c r="O66" s="86" t="e">
        <f t="shared" si="1"/>
        <v>#DIV/0!</v>
      </c>
    </row>
    <row r="67" spans="1:15" ht="69" hidden="1">
      <c r="A67" s="94" t="s">
        <v>155</v>
      </c>
      <c r="B67" s="95" t="s">
        <v>163</v>
      </c>
      <c r="C67" s="96"/>
      <c r="D67" s="96"/>
      <c r="E67" s="84" t="e">
        <f t="shared" si="11"/>
        <v>#DIV/0!</v>
      </c>
      <c r="F67" s="97"/>
      <c r="G67" s="97"/>
      <c r="H67" s="85">
        <v>0</v>
      </c>
      <c r="I67" s="98">
        <f t="shared" si="9"/>
        <v>0</v>
      </c>
      <c r="J67" s="99"/>
      <c r="K67" s="100">
        <f t="shared" si="15"/>
        <v>0</v>
      </c>
      <c r="L67" s="98">
        <f t="shared" si="5"/>
        <v>0</v>
      </c>
      <c r="M67" s="99"/>
      <c r="N67" s="100">
        <f t="shared" si="6"/>
        <v>0</v>
      </c>
      <c r="O67" s="86" t="e">
        <f t="shared" si="1"/>
        <v>#DIV/0!</v>
      </c>
    </row>
    <row r="68" spans="1:15" ht="41.25">
      <c r="A68" s="94" t="s">
        <v>155</v>
      </c>
      <c r="B68" s="95" t="s">
        <v>164</v>
      </c>
      <c r="C68" s="96">
        <v>11187.8</v>
      </c>
      <c r="D68" s="96">
        <v>7727.5</v>
      </c>
      <c r="E68" s="84">
        <f>D68/C68*100</f>
        <v>69.07077352115698</v>
      </c>
      <c r="F68" s="97">
        <v>7230</v>
      </c>
      <c r="G68" s="97">
        <v>5476.2</v>
      </c>
      <c r="H68" s="85">
        <f aca="true" t="shared" si="16" ref="H68:H76">G68/F68*100</f>
        <v>75.74273858921161</v>
      </c>
      <c r="I68" s="98">
        <f t="shared" si="9"/>
        <v>18417.8</v>
      </c>
      <c r="J68" s="99">
        <v>8630</v>
      </c>
      <c r="K68" s="100">
        <f t="shared" si="15"/>
        <v>9787.8</v>
      </c>
      <c r="L68" s="98">
        <f t="shared" si="5"/>
        <v>13203.7</v>
      </c>
      <c r="M68" s="99">
        <v>6327.9</v>
      </c>
      <c r="N68" s="100">
        <f t="shared" si="6"/>
        <v>6875.800000000001</v>
      </c>
      <c r="O68" s="86">
        <f>N68/K68*100</f>
        <v>70.24867692433439</v>
      </c>
    </row>
    <row r="69" spans="1:15" ht="52.5" customHeight="1">
      <c r="A69" s="94" t="s">
        <v>155</v>
      </c>
      <c r="B69" s="95" t="s">
        <v>165</v>
      </c>
      <c r="C69" s="96">
        <v>2212.9</v>
      </c>
      <c r="D69" s="96">
        <v>1758.4</v>
      </c>
      <c r="E69" s="84">
        <f>D69/C69*100</f>
        <v>79.46134032265353</v>
      </c>
      <c r="F69" s="97"/>
      <c r="G69" s="97"/>
      <c r="H69" s="85" t="e">
        <f t="shared" si="16"/>
        <v>#DIV/0!</v>
      </c>
      <c r="I69" s="98">
        <f t="shared" si="9"/>
        <v>2212.9</v>
      </c>
      <c r="J69" s="99"/>
      <c r="K69" s="100">
        <f t="shared" si="15"/>
        <v>2212.9</v>
      </c>
      <c r="L69" s="98">
        <f t="shared" si="5"/>
        <v>1758.4</v>
      </c>
      <c r="M69" s="99"/>
      <c r="N69" s="100">
        <f t="shared" si="6"/>
        <v>1758.4</v>
      </c>
      <c r="O69" s="86">
        <f t="shared" si="1"/>
        <v>79.46134032265353</v>
      </c>
    </row>
    <row r="70" spans="1:15" ht="45" customHeight="1">
      <c r="A70" s="82" t="s">
        <v>155</v>
      </c>
      <c r="B70" s="95" t="s">
        <v>166</v>
      </c>
      <c r="C70" s="96">
        <v>22820.9</v>
      </c>
      <c r="D70" s="96">
        <v>11031.8</v>
      </c>
      <c r="E70" s="84">
        <f t="shared" si="11"/>
        <v>48.3407753419015</v>
      </c>
      <c r="F70" s="97">
        <v>26040.2</v>
      </c>
      <c r="G70" s="97">
        <v>18217.1</v>
      </c>
      <c r="H70" s="85">
        <f t="shared" si="16"/>
        <v>69.95760401225797</v>
      </c>
      <c r="I70" s="98">
        <f t="shared" si="9"/>
        <v>48861.100000000006</v>
      </c>
      <c r="J70" s="99">
        <v>13976</v>
      </c>
      <c r="K70" s="100">
        <f t="shared" si="15"/>
        <v>34885.100000000006</v>
      </c>
      <c r="L70" s="98">
        <f t="shared" si="5"/>
        <v>29248.899999999998</v>
      </c>
      <c r="M70" s="99">
        <v>8731</v>
      </c>
      <c r="N70" s="100">
        <f t="shared" si="6"/>
        <v>20517.899999999998</v>
      </c>
      <c r="O70" s="86">
        <f t="shared" si="1"/>
        <v>58.815654821112716</v>
      </c>
    </row>
    <row r="71" spans="1:15" ht="65.25" customHeight="1">
      <c r="A71" s="104" t="s">
        <v>167</v>
      </c>
      <c r="B71" s="113" t="s">
        <v>168</v>
      </c>
      <c r="C71" s="84">
        <v>106334.2</v>
      </c>
      <c r="D71" s="84">
        <v>97337.9</v>
      </c>
      <c r="E71" s="84">
        <f t="shared" si="11"/>
        <v>91.5395987368128</v>
      </c>
      <c r="F71" s="85">
        <v>6169.8</v>
      </c>
      <c r="G71" s="85">
        <v>6169.8</v>
      </c>
      <c r="H71" s="85">
        <f t="shared" si="16"/>
        <v>100</v>
      </c>
      <c r="I71" s="98">
        <f t="shared" si="9"/>
        <v>112504</v>
      </c>
      <c r="J71" s="99">
        <v>0</v>
      </c>
      <c r="K71" s="100">
        <f t="shared" si="15"/>
        <v>112504</v>
      </c>
      <c r="L71" s="98">
        <f t="shared" si="5"/>
        <v>103507.7</v>
      </c>
      <c r="M71" s="99">
        <v>0</v>
      </c>
      <c r="N71" s="100">
        <f t="shared" si="6"/>
        <v>103507.7</v>
      </c>
      <c r="O71" s="86">
        <f t="shared" si="1"/>
        <v>92.00357320628599</v>
      </c>
    </row>
    <row r="72" spans="1:15" ht="123.75" hidden="1">
      <c r="A72" s="104" t="s">
        <v>167</v>
      </c>
      <c r="B72" s="95" t="s">
        <v>169</v>
      </c>
      <c r="C72" s="96"/>
      <c r="D72" s="96"/>
      <c r="E72" s="84" t="e">
        <f t="shared" si="11"/>
        <v>#DIV/0!</v>
      </c>
      <c r="F72" s="97"/>
      <c r="G72" s="97"/>
      <c r="H72" s="85" t="e">
        <f t="shared" si="16"/>
        <v>#DIV/0!</v>
      </c>
      <c r="I72" s="98">
        <f t="shared" si="9"/>
        <v>0</v>
      </c>
      <c r="J72" s="99"/>
      <c r="K72" s="100">
        <f t="shared" si="15"/>
        <v>0</v>
      </c>
      <c r="L72" s="98">
        <f t="shared" si="5"/>
        <v>0</v>
      </c>
      <c r="M72" s="99"/>
      <c r="N72" s="100">
        <f t="shared" si="6"/>
        <v>0</v>
      </c>
      <c r="O72" s="86" t="e">
        <f t="shared" si="1"/>
        <v>#DIV/0!</v>
      </c>
    </row>
    <row r="73" spans="1:15" ht="96" hidden="1">
      <c r="A73" s="94" t="s">
        <v>167</v>
      </c>
      <c r="B73" s="95" t="s">
        <v>170</v>
      </c>
      <c r="C73" s="96"/>
      <c r="D73" s="96"/>
      <c r="E73" s="84" t="e">
        <f t="shared" si="11"/>
        <v>#DIV/0!</v>
      </c>
      <c r="F73" s="97"/>
      <c r="G73" s="97"/>
      <c r="H73" s="85" t="e">
        <f t="shared" si="16"/>
        <v>#DIV/0!</v>
      </c>
      <c r="I73" s="98">
        <f t="shared" si="9"/>
        <v>0</v>
      </c>
      <c r="J73" s="99"/>
      <c r="K73" s="100">
        <f t="shared" si="15"/>
        <v>0</v>
      </c>
      <c r="L73" s="98">
        <f t="shared" si="5"/>
        <v>0</v>
      </c>
      <c r="M73" s="99"/>
      <c r="N73" s="100">
        <f t="shared" si="6"/>
        <v>0</v>
      </c>
      <c r="O73" s="86" t="e">
        <f t="shared" si="1"/>
        <v>#DIV/0!</v>
      </c>
    </row>
    <row r="74" spans="1:15" ht="82.5" hidden="1">
      <c r="A74" s="82" t="s">
        <v>167</v>
      </c>
      <c r="B74" s="95" t="s">
        <v>171</v>
      </c>
      <c r="C74" s="96"/>
      <c r="D74" s="96"/>
      <c r="E74" s="84" t="e">
        <f t="shared" si="11"/>
        <v>#DIV/0!</v>
      </c>
      <c r="F74" s="97"/>
      <c r="G74" s="97"/>
      <c r="H74" s="85" t="e">
        <f t="shared" si="16"/>
        <v>#DIV/0!</v>
      </c>
      <c r="I74" s="98">
        <f t="shared" si="9"/>
        <v>0</v>
      </c>
      <c r="J74" s="99"/>
      <c r="K74" s="100">
        <f t="shared" si="15"/>
        <v>0</v>
      </c>
      <c r="L74" s="98">
        <f t="shared" si="5"/>
        <v>0</v>
      </c>
      <c r="M74" s="99"/>
      <c r="N74" s="100">
        <f t="shared" si="6"/>
        <v>0</v>
      </c>
      <c r="O74" s="86" t="e">
        <f t="shared" si="1"/>
        <v>#DIV/0!</v>
      </c>
    </row>
    <row r="75" spans="1:15" ht="82.5" hidden="1">
      <c r="A75" s="82" t="s">
        <v>167</v>
      </c>
      <c r="B75" s="95" t="s">
        <v>172</v>
      </c>
      <c r="C75" s="96"/>
      <c r="D75" s="96"/>
      <c r="E75" s="84" t="e">
        <f t="shared" si="11"/>
        <v>#DIV/0!</v>
      </c>
      <c r="F75" s="97"/>
      <c r="G75" s="97"/>
      <c r="H75" s="85" t="e">
        <f t="shared" si="16"/>
        <v>#DIV/0!</v>
      </c>
      <c r="I75" s="98">
        <f t="shared" si="9"/>
        <v>0</v>
      </c>
      <c r="J75" s="99"/>
      <c r="K75" s="100">
        <f t="shared" si="15"/>
        <v>0</v>
      </c>
      <c r="L75" s="98">
        <f t="shared" si="5"/>
        <v>0</v>
      </c>
      <c r="M75" s="99"/>
      <c r="N75" s="100">
        <f t="shared" si="6"/>
        <v>0</v>
      </c>
      <c r="O75" s="86" t="e">
        <f t="shared" si="1"/>
        <v>#DIV/0!</v>
      </c>
    </row>
    <row r="76" spans="1:15" ht="27" hidden="1">
      <c r="A76" s="94" t="s">
        <v>167</v>
      </c>
      <c r="B76" s="95" t="s">
        <v>173</v>
      </c>
      <c r="C76" s="96"/>
      <c r="D76" s="96"/>
      <c r="E76" s="84" t="e">
        <f>D76/C76*100</f>
        <v>#DIV/0!</v>
      </c>
      <c r="F76" s="97">
        <v>0</v>
      </c>
      <c r="G76" s="97">
        <v>0</v>
      </c>
      <c r="H76" s="85" t="e">
        <f t="shared" si="16"/>
        <v>#DIV/0!</v>
      </c>
      <c r="I76" s="98">
        <f t="shared" si="9"/>
        <v>0</v>
      </c>
      <c r="J76" s="99"/>
      <c r="K76" s="100">
        <f t="shared" si="15"/>
        <v>0</v>
      </c>
      <c r="L76" s="98">
        <f t="shared" si="5"/>
        <v>0</v>
      </c>
      <c r="M76" s="99"/>
      <c r="N76" s="100">
        <f t="shared" si="6"/>
        <v>0</v>
      </c>
      <c r="O76" s="86" t="e">
        <f>N76/K76*100</f>
        <v>#DIV/0!</v>
      </c>
    </row>
    <row r="77" spans="1:15" ht="13.5" hidden="1">
      <c r="A77" s="94" t="s">
        <v>167</v>
      </c>
      <c r="B77" s="114"/>
      <c r="C77" s="96"/>
      <c r="D77" s="96"/>
      <c r="E77" s="84"/>
      <c r="F77" s="97"/>
      <c r="G77" s="97"/>
      <c r="H77" s="85"/>
      <c r="I77" s="98"/>
      <c r="J77" s="99"/>
      <c r="K77" s="100">
        <f t="shared" si="15"/>
        <v>0</v>
      </c>
      <c r="L77" s="98"/>
      <c r="M77" s="99"/>
      <c r="N77" s="100"/>
      <c r="O77" s="86"/>
    </row>
    <row r="78" spans="1:15" ht="26.25" hidden="1">
      <c r="A78" s="94" t="s">
        <v>167</v>
      </c>
      <c r="B78" s="114" t="s">
        <v>174</v>
      </c>
      <c r="C78" s="96"/>
      <c r="D78" s="96"/>
      <c r="E78" s="84" t="e">
        <f>D78/C78*100</f>
        <v>#DIV/0!</v>
      </c>
      <c r="F78" s="97"/>
      <c r="G78" s="97"/>
      <c r="H78" s="85" t="e">
        <f>G78/F78*100</f>
        <v>#DIV/0!</v>
      </c>
      <c r="I78" s="98">
        <f>C78+F78</f>
        <v>0</v>
      </c>
      <c r="J78" s="99"/>
      <c r="K78" s="100">
        <f t="shared" si="15"/>
        <v>0</v>
      </c>
      <c r="L78" s="98">
        <f>D78+G78</f>
        <v>0</v>
      </c>
      <c r="M78" s="99"/>
      <c r="N78" s="100">
        <f>L78-M78</f>
        <v>0</v>
      </c>
      <c r="O78" s="86"/>
    </row>
    <row r="79" spans="1:15" ht="41.25">
      <c r="A79" s="82" t="s">
        <v>167</v>
      </c>
      <c r="B79" s="110" t="s">
        <v>175</v>
      </c>
      <c r="C79" s="96">
        <v>4817</v>
      </c>
      <c r="D79" s="96">
        <v>3894.4</v>
      </c>
      <c r="E79" s="84">
        <f aca="true" t="shared" si="17" ref="E79:E91">D79/C79*100</f>
        <v>80.8470002075981</v>
      </c>
      <c r="F79" s="97">
        <v>6063.6</v>
      </c>
      <c r="G79" s="97">
        <v>5956.7</v>
      </c>
      <c r="H79" s="85">
        <f>G79/F79*100</f>
        <v>98.23702091166963</v>
      </c>
      <c r="I79" s="98">
        <f t="shared" si="9"/>
        <v>10880.6</v>
      </c>
      <c r="J79" s="99">
        <v>340</v>
      </c>
      <c r="K79" s="100">
        <f t="shared" si="15"/>
        <v>10540.6</v>
      </c>
      <c r="L79" s="98">
        <f>D79+G79</f>
        <v>9851.1</v>
      </c>
      <c r="M79" s="99">
        <v>340</v>
      </c>
      <c r="N79" s="100">
        <f>L79-M79</f>
        <v>9511.1</v>
      </c>
      <c r="O79" s="86">
        <f t="shared" si="1"/>
        <v>90.23300381382464</v>
      </c>
    </row>
    <row r="80" spans="1:15" ht="41.25" hidden="1">
      <c r="A80" s="82" t="s">
        <v>167</v>
      </c>
      <c r="B80" s="110" t="s">
        <v>176</v>
      </c>
      <c r="C80" s="96">
        <v>30418</v>
      </c>
      <c r="D80" s="96"/>
      <c r="E80" s="84">
        <f t="shared" si="17"/>
        <v>0</v>
      </c>
      <c r="F80" s="97">
        <v>0</v>
      </c>
      <c r="G80" s="97">
        <v>0</v>
      </c>
      <c r="H80" s="85" t="e">
        <f>G80/F80*100</f>
        <v>#DIV/0!</v>
      </c>
      <c r="I80" s="98">
        <f t="shared" si="9"/>
        <v>30418</v>
      </c>
      <c r="J80" s="99"/>
      <c r="K80" s="100">
        <f t="shared" si="15"/>
        <v>30418</v>
      </c>
      <c r="L80" s="98">
        <f t="shared" si="5"/>
        <v>0</v>
      </c>
      <c r="M80" s="99"/>
      <c r="N80" s="100">
        <f t="shared" si="6"/>
        <v>0</v>
      </c>
      <c r="O80" s="86"/>
    </row>
    <row r="81" spans="1:15" ht="13.5" hidden="1">
      <c r="A81" s="82" t="s">
        <v>167</v>
      </c>
      <c r="B81" s="110" t="s">
        <v>177</v>
      </c>
      <c r="C81" s="96">
        <v>0</v>
      </c>
      <c r="D81" s="96">
        <v>0</v>
      </c>
      <c r="E81" s="84" t="e">
        <f t="shared" si="17"/>
        <v>#DIV/0!</v>
      </c>
      <c r="F81" s="97"/>
      <c r="G81" s="97"/>
      <c r="H81" s="85"/>
      <c r="I81" s="98">
        <f t="shared" si="9"/>
        <v>0</v>
      </c>
      <c r="J81" s="99"/>
      <c r="K81" s="100">
        <f t="shared" si="15"/>
        <v>0</v>
      </c>
      <c r="L81" s="98">
        <f t="shared" si="5"/>
        <v>0</v>
      </c>
      <c r="M81" s="99"/>
      <c r="N81" s="100">
        <f t="shared" si="6"/>
        <v>0</v>
      </c>
      <c r="O81" s="86"/>
    </row>
    <row r="82" spans="1:15" ht="54.75" hidden="1">
      <c r="A82" s="82" t="s">
        <v>167</v>
      </c>
      <c r="B82" s="115" t="s">
        <v>178</v>
      </c>
      <c r="C82" s="96">
        <v>0</v>
      </c>
      <c r="D82" s="96">
        <v>0</v>
      </c>
      <c r="E82" s="84" t="e">
        <f t="shared" si="17"/>
        <v>#DIV/0!</v>
      </c>
      <c r="F82" s="97"/>
      <c r="G82" s="97"/>
      <c r="H82" s="85" t="e">
        <f aca="true" t="shared" si="18" ref="H82:H91">G82/F82*100</f>
        <v>#DIV/0!</v>
      </c>
      <c r="I82" s="98">
        <f t="shared" si="9"/>
        <v>0</v>
      </c>
      <c r="J82" s="99"/>
      <c r="K82" s="100">
        <f t="shared" si="15"/>
        <v>0</v>
      </c>
      <c r="L82" s="98">
        <f t="shared" si="5"/>
        <v>0</v>
      </c>
      <c r="M82" s="99"/>
      <c r="N82" s="100">
        <f t="shared" si="6"/>
        <v>0</v>
      </c>
      <c r="O82" s="86" t="e">
        <f>N82/K82*100</f>
        <v>#DIV/0!</v>
      </c>
    </row>
    <row r="83" spans="1:15" ht="27">
      <c r="A83" s="82" t="s">
        <v>167</v>
      </c>
      <c r="B83" s="110" t="s">
        <v>179</v>
      </c>
      <c r="C83" s="96">
        <v>655.4</v>
      </c>
      <c r="D83" s="96">
        <v>536.1</v>
      </c>
      <c r="E83" s="84">
        <f t="shared" si="17"/>
        <v>81.79737564845895</v>
      </c>
      <c r="F83" s="97">
        <v>655.4</v>
      </c>
      <c r="G83" s="97">
        <v>536.1</v>
      </c>
      <c r="H83" s="85">
        <f t="shared" si="18"/>
        <v>81.79737564845895</v>
      </c>
      <c r="I83" s="98">
        <f t="shared" si="9"/>
        <v>1310.8</v>
      </c>
      <c r="J83" s="99">
        <v>655.5</v>
      </c>
      <c r="K83" s="100">
        <f t="shared" si="15"/>
        <v>655.3</v>
      </c>
      <c r="L83" s="98">
        <f t="shared" si="5"/>
        <v>1072.2</v>
      </c>
      <c r="M83" s="99">
        <v>536.1</v>
      </c>
      <c r="N83" s="100">
        <f t="shared" si="6"/>
        <v>536.1</v>
      </c>
      <c r="O83" s="86">
        <f>N83/K83*100</f>
        <v>81.8098580802686</v>
      </c>
    </row>
    <row r="84" spans="1:15" ht="51" customHeight="1">
      <c r="A84" s="82" t="s">
        <v>167</v>
      </c>
      <c r="B84" s="116" t="s">
        <v>180</v>
      </c>
      <c r="C84" s="96">
        <v>409597.7</v>
      </c>
      <c r="D84" s="96">
        <v>224960.8</v>
      </c>
      <c r="E84" s="84">
        <f t="shared" si="17"/>
        <v>54.92237871452891</v>
      </c>
      <c r="F84" s="97"/>
      <c r="G84" s="97"/>
      <c r="H84" s="85" t="e">
        <f t="shared" si="18"/>
        <v>#DIV/0!</v>
      </c>
      <c r="I84" s="98">
        <f>C84+F84</f>
        <v>409597.7</v>
      </c>
      <c r="J84" s="99"/>
      <c r="K84" s="100">
        <f t="shared" si="15"/>
        <v>409597.7</v>
      </c>
      <c r="L84" s="98">
        <f>D84+G84</f>
        <v>224960.8</v>
      </c>
      <c r="M84" s="99"/>
      <c r="N84" s="100">
        <f>L84-M84</f>
        <v>224960.8</v>
      </c>
      <c r="O84" s="86">
        <f>N84/K84*100</f>
        <v>54.92237871452891</v>
      </c>
    </row>
    <row r="85" spans="1:15" ht="65.25" customHeight="1">
      <c r="A85" s="82" t="s">
        <v>167</v>
      </c>
      <c r="B85" s="110" t="s">
        <v>181</v>
      </c>
      <c r="C85" s="96"/>
      <c r="D85" s="96"/>
      <c r="E85" s="84" t="e">
        <f t="shared" si="17"/>
        <v>#DIV/0!</v>
      </c>
      <c r="F85" s="97">
        <v>16299.4</v>
      </c>
      <c r="G85" s="97">
        <v>12224.6</v>
      </c>
      <c r="H85" s="85">
        <f t="shared" si="18"/>
        <v>75.00030675975803</v>
      </c>
      <c r="I85" s="98">
        <f t="shared" si="9"/>
        <v>16299.4</v>
      </c>
      <c r="J85" s="99">
        <v>16299.4</v>
      </c>
      <c r="K85" s="100">
        <f t="shared" si="15"/>
        <v>0</v>
      </c>
      <c r="L85" s="98">
        <f t="shared" si="5"/>
        <v>12224.6</v>
      </c>
      <c r="M85" s="99">
        <v>12224.6</v>
      </c>
      <c r="N85" s="100">
        <f t="shared" si="6"/>
        <v>0</v>
      </c>
      <c r="O85" s="86" t="e">
        <f>N85/K85*100</f>
        <v>#DIV/0!</v>
      </c>
    </row>
    <row r="86" spans="1:15" ht="27" hidden="1">
      <c r="A86" s="82" t="s">
        <v>167</v>
      </c>
      <c r="B86" s="110" t="s">
        <v>182</v>
      </c>
      <c r="C86" s="96"/>
      <c r="D86" s="96"/>
      <c r="E86" s="84" t="e">
        <f t="shared" si="17"/>
        <v>#DIV/0!</v>
      </c>
      <c r="F86" s="97"/>
      <c r="G86" s="97"/>
      <c r="H86" s="85" t="e">
        <f t="shared" si="18"/>
        <v>#DIV/0!</v>
      </c>
      <c r="I86" s="98">
        <f t="shared" si="9"/>
        <v>0</v>
      </c>
      <c r="J86" s="99"/>
      <c r="K86" s="100">
        <f t="shared" si="15"/>
        <v>0</v>
      </c>
      <c r="L86" s="98">
        <f t="shared" si="5"/>
        <v>0</v>
      </c>
      <c r="M86" s="99"/>
      <c r="N86" s="100">
        <f t="shared" si="6"/>
        <v>0</v>
      </c>
      <c r="O86" s="86" t="e">
        <f>N86/K86*100</f>
        <v>#DIV/0!</v>
      </c>
    </row>
    <row r="87" spans="1:15" ht="27">
      <c r="A87" s="82" t="s">
        <v>167</v>
      </c>
      <c r="B87" s="110" t="s">
        <v>183</v>
      </c>
      <c r="C87" s="96">
        <v>103658</v>
      </c>
      <c r="D87" s="96">
        <v>51630.7</v>
      </c>
      <c r="E87" s="84">
        <f t="shared" si="17"/>
        <v>49.808697833259366</v>
      </c>
      <c r="F87" s="97"/>
      <c r="G87" s="97"/>
      <c r="H87" s="85" t="e">
        <f t="shared" si="18"/>
        <v>#DIV/0!</v>
      </c>
      <c r="I87" s="98">
        <f t="shared" si="9"/>
        <v>103658</v>
      </c>
      <c r="J87" s="99"/>
      <c r="K87" s="100">
        <f t="shared" si="15"/>
        <v>103658</v>
      </c>
      <c r="L87" s="98">
        <f t="shared" si="5"/>
        <v>51630.7</v>
      </c>
      <c r="M87" s="99"/>
      <c r="N87" s="100">
        <f t="shared" si="6"/>
        <v>51630.7</v>
      </c>
      <c r="O87" s="117">
        <f t="shared" si="1"/>
        <v>49.808697833259366</v>
      </c>
    </row>
    <row r="88" spans="1:15" ht="9" customHeight="1" hidden="1">
      <c r="A88" s="82" t="s">
        <v>167</v>
      </c>
      <c r="B88" s="110" t="s">
        <v>184</v>
      </c>
      <c r="C88" s="96">
        <v>0</v>
      </c>
      <c r="D88" s="96">
        <v>0</v>
      </c>
      <c r="E88" s="84" t="e">
        <f t="shared" si="17"/>
        <v>#DIV/0!</v>
      </c>
      <c r="F88" s="97">
        <v>0</v>
      </c>
      <c r="G88" s="97">
        <v>0</v>
      </c>
      <c r="H88" s="85" t="e">
        <f t="shared" si="18"/>
        <v>#DIV/0!</v>
      </c>
      <c r="I88" s="98">
        <f t="shared" si="9"/>
        <v>0</v>
      </c>
      <c r="J88" s="99"/>
      <c r="K88" s="100">
        <f t="shared" si="15"/>
        <v>0</v>
      </c>
      <c r="L88" s="98">
        <f t="shared" si="5"/>
        <v>0</v>
      </c>
      <c r="M88" s="99"/>
      <c r="N88" s="100">
        <f t="shared" si="6"/>
        <v>0</v>
      </c>
      <c r="O88" s="86" t="e">
        <f t="shared" si="1"/>
        <v>#DIV/0!</v>
      </c>
    </row>
    <row r="89" spans="1:15" ht="9" customHeight="1" hidden="1">
      <c r="A89" s="82" t="s">
        <v>167</v>
      </c>
      <c r="B89" s="110" t="s">
        <v>185</v>
      </c>
      <c r="C89" s="96">
        <v>0</v>
      </c>
      <c r="D89" s="96">
        <v>0</v>
      </c>
      <c r="E89" s="84" t="e">
        <f t="shared" si="17"/>
        <v>#DIV/0!</v>
      </c>
      <c r="F89" s="97">
        <v>0</v>
      </c>
      <c r="G89" s="97">
        <v>0</v>
      </c>
      <c r="H89" s="85" t="e">
        <f t="shared" si="18"/>
        <v>#DIV/0!</v>
      </c>
      <c r="I89" s="98">
        <f t="shared" si="9"/>
        <v>0</v>
      </c>
      <c r="J89" s="99"/>
      <c r="K89" s="100">
        <f t="shared" si="15"/>
        <v>0</v>
      </c>
      <c r="L89" s="98">
        <f t="shared" si="5"/>
        <v>0</v>
      </c>
      <c r="M89" s="99"/>
      <c r="N89" s="100">
        <f t="shared" si="6"/>
        <v>0</v>
      </c>
      <c r="O89" s="86" t="e">
        <f t="shared" si="1"/>
        <v>#DIV/0!</v>
      </c>
    </row>
    <row r="90" spans="1:15" ht="36.75" customHeight="1">
      <c r="A90" s="82" t="s">
        <v>167</v>
      </c>
      <c r="B90" s="110" t="s">
        <v>186</v>
      </c>
      <c r="C90" s="96">
        <v>5155.3</v>
      </c>
      <c r="D90" s="96">
        <v>1745.7</v>
      </c>
      <c r="E90" s="84">
        <f t="shared" si="17"/>
        <v>33.862238860978024</v>
      </c>
      <c r="F90" s="97"/>
      <c r="G90" s="97"/>
      <c r="H90" s="85" t="e">
        <f t="shared" si="18"/>
        <v>#DIV/0!</v>
      </c>
      <c r="I90" s="98">
        <f t="shared" si="9"/>
        <v>5155.3</v>
      </c>
      <c r="J90" s="99"/>
      <c r="K90" s="100">
        <f t="shared" si="15"/>
        <v>5155.3</v>
      </c>
      <c r="L90" s="98">
        <f t="shared" si="5"/>
        <v>1745.7</v>
      </c>
      <c r="M90" s="99"/>
      <c r="N90" s="100">
        <f t="shared" si="6"/>
        <v>1745.7</v>
      </c>
      <c r="O90" s="86">
        <f t="shared" si="1"/>
        <v>33.862238860978024</v>
      </c>
    </row>
    <row r="91" spans="1:15" ht="72.75" customHeight="1">
      <c r="A91" s="82" t="s">
        <v>187</v>
      </c>
      <c r="B91" s="110" t="s">
        <v>188</v>
      </c>
      <c r="C91" s="96">
        <v>11287.2</v>
      </c>
      <c r="D91" s="96">
        <v>11164.3</v>
      </c>
      <c r="E91" s="84">
        <f t="shared" si="17"/>
        <v>98.91115599971648</v>
      </c>
      <c r="F91" s="96">
        <v>11287.2</v>
      </c>
      <c r="G91" s="97">
        <v>11164.3</v>
      </c>
      <c r="H91" s="85">
        <f t="shared" si="18"/>
        <v>98.91115599971648</v>
      </c>
      <c r="I91" s="98">
        <f t="shared" si="9"/>
        <v>22574.4</v>
      </c>
      <c r="J91" s="99">
        <v>11287.2</v>
      </c>
      <c r="K91" s="100">
        <f t="shared" si="15"/>
        <v>11287.2</v>
      </c>
      <c r="L91" s="98">
        <f t="shared" si="5"/>
        <v>22328.6</v>
      </c>
      <c r="M91" s="99">
        <v>11164.2</v>
      </c>
      <c r="N91" s="100">
        <f t="shared" si="6"/>
        <v>11164.399999999998</v>
      </c>
      <c r="O91" s="86">
        <f t="shared" si="1"/>
        <v>98.91204195903322</v>
      </c>
    </row>
    <row r="92" spans="1:15" ht="74.25" customHeight="1">
      <c r="A92" s="108" t="s">
        <v>187</v>
      </c>
      <c r="B92" s="95" t="s">
        <v>189</v>
      </c>
      <c r="C92" s="96">
        <v>4500</v>
      </c>
      <c r="D92" s="96">
        <v>3919.4</v>
      </c>
      <c r="E92" s="84">
        <f t="shared" si="11"/>
        <v>87.09777777777778</v>
      </c>
      <c r="F92" s="96">
        <v>801.3</v>
      </c>
      <c r="G92" s="97">
        <v>220.7</v>
      </c>
      <c r="H92" s="85">
        <f>G92/F92*100</f>
        <v>27.542743042555845</v>
      </c>
      <c r="I92" s="98">
        <f aca="true" t="shared" si="19" ref="I92:I108">C92+F92</f>
        <v>5301.3</v>
      </c>
      <c r="J92" s="99">
        <v>4500</v>
      </c>
      <c r="K92" s="100">
        <f t="shared" si="15"/>
        <v>801.3000000000002</v>
      </c>
      <c r="L92" s="98">
        <f aca="true" t="shared" si="20" ref="L92:L154">D92+G92</f>
        <v>4140.1</v>
      </c>
      <c r="M92" s="99">
        <v>3919.5</v>
      </c>
      <c r="N92" s="100">
        <f aca="true" t="shared" si="21" ref="N92:N154">L92-M92</f>
        <v>220.60000000000036</v>
      </c>
      <c r="O92" s="86">
        <f t="shared" si="1"/>
        <v>27.53026332210162</v>
      </c>
    </row>
    <row r="93" spans="1:15" ht="47.25" customHeight="1">
      <c r="A93" s="82" t="s">
        <v>187</v>
      </c>
      <c r="B93" s="95" t="s">
        <v>190</v>
      </c>
      <c r="C93" s="96">
        <v>4305</v>
      </c>
      <c r="D93" s="96">
        <v>1443.8</v>
      </c>
      <c r="E93" s="84">
        <f t="shared" si="11"/>
        <v>33.537746806039486</v>
      </c>
      <c r="F93" s="96">
        <v>3825</v>
      </c>
      <c r="G93" s="97">
        <v>946.8</v>
      </c>
      <c r="H93" s="85">
        <f>G93/F93*100</f>
        <v>24.752941176470586</v>
      </c>
      <c r="I93" s="98">
        <f t="shared" si="19"/>
        <v>8130</v>
      </c>
      <c r="J93" s="99">
        <v>4305</v>
      </c>
      <c r="K93" s="100">
        <f t="shared" si="15"/>
        <v>3825</v>
      </c>
      <c r="L93" s="98">
        <f t="shared" si="20"/>
        <v>2390.6</v>
      </c>
      <c r="M93" s="99">
        <v>1443.8</v>
      </c>
      <c r="N93" s="100">
        <f t="shared" si="21"/>
        <v>946.8</v>
      </c>
      <c r="O93" s="86">
        <f>N93/K93*100</f>
        <v>24.752941176470586</v>
      </c>
    </row>
    <row r="94" spans="1:15" ht="27" hidden="1">
      <c r="A94" s="82" t="s">
        <v>187</v>
      </c>
      <c r="B94" s="95" t="s">
        <v>191</v>
      </c>
      <c r="C94" s="96"/>
      <c r="D94" s="96"/>
      <c r="E94" s="84" t="e">
        <f t="shared" si="11"/>
        <v>#DIV/0!</v>
      </c>
      <c r="F94" s="96"/>
      <c r="G94" s="97"/>
      <c r="H94" s="85"/>
      <c r="I94" s="98">
        <f t="shared" si="19"/>
        <v>0</v>
      </c>
      <c r="J94" s="99"/>
      <c r="K94" s="100">
        <f t="shared" si="15"/>
        <v>0</v>
      </c>
      <c r="L94" s="98">
        <f t="shared" si="20"/>
        <v>0</v>
      </c>
      <c r="M94" s="99"/>
      <c r="N94" s="100">
        <f t="shared" si="21"/>
        <v>0</v>
      </c>
      <c r="O94" s="86"/>
    </row>
    <row r="95" spans="1:15" ht="27" hidden="1">
      <c r="A95" s="82" t="s">
        <v>187</v>
      </c>
      <c r="B95" s="118" t="s">
        <v>192</v>
      </c>
      <c r="C95" s="96"/>
      <c r="D95" s="96"/>
      <c r="E95" s="84" t="e">
        <f>D95/C95*100</f>
        <v>#DIV/0!</v>
      </c>
      <c r="F95" s="119">
        <v>0</v>
      </c>
      <c r="G95" s="97">
        <v>0</v>
      </c>
      <c r="H95" s="85" t="e">
        <f aca="true" t="shared" si="22" ref="H95:H103">G95/F95*100</f>
        <v>#DIV/0!</v>
      </c>
      <c r="I95" s="98">
        <f>C95+F95</f>
        <v>0</v>
      </c>
      <c r="J95" s="99"/>
      <c r="K95" s="100">
        <f t="shared" si="15"/>
        <v>0</v>
      </c>
      <c r="L95" s="98">
        <f>D95+G95</f>
        <v>0</v>
      </c>
      <c r="M95" s="99"/>
      <c r="N95" s="100">
        <f t="shared" si="21"/>
        <v>0</v>
      </c>
      <c r="O95" s="86" t="e">
        <f>N95/K95*100</f>
        <v>#DIV/0!</v>
      </c>
    </row>
    <row r="96" spans="1:15" ht="41.25" hidden="1">
      <c r="A96" s="82" t="s">
        <v>187</v>
      </c>
      <c r="B96" s="118" t="s">
        <v>193</v>
      </c>
      <c r="C96" s="96"/>
      <c r="D96" s="96">
        <v>0</v>
      </c>
      <c r="E96" s="84" t="e">
        <f>D96/C96*100</f>
        <v>#DIV/0!</v>
      </c>
      <c r="F96" s="96">
        <v>0</v>
      </c>
      <c r="G96" s="97">
        <v>0</v>
      </c>
      <c r="H96" s="85" t="e">
        <f t="shared" si="22"/>
        <v>#DIV/0!</v>
      </c>
      <c r="I96" s="98">
        <f>C96+F96</f>
        <v>0</v>
      </c>
      <c r="J96" s="99"/>
      <c r="K96" s="100">
        <f t="shared" si="15"/>
        <v>0</v>
      </c>
      <c r="L96" s="98">
        <f>D96+G96</f>
        <v>0</v>
      </c>
      <c r="M96" s="99"/>
      <c r="N96" s="100">
        <f>L96-M96</f>
        <v>0</v>
      </c>
      <c r="O96" s="86" t="e">
        <f>N96/K96*100</f>
        <v>#DIV/0!</v>
      </c>
    </row>
    <row r="97" spans="1:15" ht="41.25" hidden="1">
      <c r="A97" s="82" t="s">
        <v>187</v>
      </c>
      <c r="B97" s="95" t="s">
        <v>194</v>
      </c>
      <c r="C97" s="96">
        <v>0</v>
      </c>
      <c r="D97" s="96">
        <v>0</v>
      </c>
      <c r="E97" s="84" t="e">
        <f t="shared" si="11"/>
        <v>#DIV/0!</v>
      </c>
      <c r="F97" s="96">
        <v>0</v>
      </c>
      <c r="G97" s="97">
        <v>0</v>
      </c>
      <c r="H97" s="85" t="e">
        <f t="shared" si="22"/>
        <v>#DIV/0!</v>
      </c>
      <c r="I97" s="98">
        <f t="shared" si="19"/>
        <v>0</v>
      </c>
      <c r="J97" s="99">
        <v>0</v>
      </c>
      <c r="K97" s="100">
        <f t="shared" si="15"/>
        <v>0</v>
      </c>
      <c r="L97" s="98">
        <f t="shared" si="20"/>
        <v>0</v>
      </c>
      <c r="M97" s="99">
        <v>0</v>
      </c>
      <c r="N97" s="100">
        <f>L97-M97</f>
        <v>0</v>
      </c>
      <c r="O97" s="86" t="e">
        <f t="shared" si="1"/>
        <v>#DIV/0!</v>
      </c>
    </row>
    <row r="98" spans="1:15" ht="54.75" hidden="1">
      <c r="A98" s="120" t="s">
        <v>187</v>
      </c>
      <c r="B98" s="121" t="s">
        <v>195</v>
      </c>
      <c r="C98" s="96">
        <v>0</v>
      </c>
      <c r="D98" s="96">
        <v>0</v>
      </c>
      <c r="E98" s="84" t="e">
        <f t="shared" si="11"/>
        <v>#DIV/0!</v>
      </c>
      <c r="F98" s="96">
        <v>0</v>
      </c>
      <c r="G98" s="97">
        <v>0</v>
      </c>
      <c r="H98" s="85" t="e">
        <f t="shared" si="22"/>
        <v>#DIV/0!</v>
      </c>
      <c r="I98" s="98">
        <f t="shared" si="19"/>
        <v>0</v>
      </c>
      <c r="J98" s="99"/>
      <c r="K98" s="100">
        <f t="shared" si="15"/>
        <v>0</v>
      </c>
      <c r="L98" s="98">
        <f t="shared" si="20"/>
        <v>0</v>
      </c>
      <c r="M98" s="99"/>
      <c r="N98" s="100">
        <f t="shared" si="21"/>
        <v>0</v>
      </c>
      <c r="O98" s="86" t="e">
        <f t="shared" si="1"/>
        <v>#DIV/0!</v>
      </c>
    </row>
    <row r="99" spans="1:15" ht="41.25" hidden="1">
      <c r="A99" s="82" t="s">
        <v>187</v>
      </c>
      <c r="B99" s="95" t="s">
        <v>196</v>
      </c>
      <c r="C99" s="96"/>
      <c r="D99" s="96"/>
      <c r="E99" s="84"/>
      <c r="F99" s="96"/>
      <c r="G99" s="97"/>
      <c r="H99" s="85" t="e">
        <f t="shared" si="22"/>
        <v>#DIV/0!</v>
      </c>
      <c r="I99" s="98">
        <f t="shared" si="19"/>
        <v>0</v>
      </c>
      <c r="J99" s="99"/>
      <c r="K99" s="100">
        <f t="shared" si="15"/>
        <v>0</v>
      </c>
      <c r="L99" s="98">
        <f t="shared" si="20"/>
        <v>0</v>
      </c>
      <c r="M99" s="99"/>
      <c r="N99" s="100">
        <f t="shared" si="21"/>
        <v>0</v>
      </c>
      <c r="O99" s="86"/>
    </row>
    <row r="100" spans="1:15" ht="27" hidden="1">
      <c r="A100" s="82" t="s">
        <v>187</v>
      </c>
      <c r="B100" s="95" t="s">
        <v>197</v>
      </c>
      <c r="C100" s="96"/>
      <c r="D100" s="96"/>
      <c r="E100" s="84" t="e">
        <f t="shared" si="11"/>
        <v>#DIV/0!</v>
      </c>
      <c r="F100" s="96"/>
      <c r="G100" s="97"/>
      <c r="H100" s="85" t="e">
        <f t="shared" si="22"/>
        <v>#DIV/0!</v>
      </c>
      <c r="I100" s="98">
        <f t="shared" si="19"/>
        <v>0</v>
      </c>
      <c r="J100" s="99"/>
      <c r="K100" s="100">
        <f t="shared" si="15"/>
        <v>0</v>
      </c>
      <c r="L100" s="98">
        <f t="shared" si="20"/>
        <v>0</v>
      </c>
      <c r="M100" s="99"/>
      <c r="N100" s="100">
        <f t="shared" si="21"/>
        <v>0</v>
      </c>
      <c r="O100" s="86" t="e">
        <f t="shared" si="1"/>
        <v>#DIV/0!</v>
      </c>
    </row>
    <row r="101" spans="1:15" ht="27" hidden="1">
      <c r="A101" s="82" t="s">
        <v>187</v>
      </c>
      <c r="B101" s="95" t="s">
        <v>198</v>
      </c>
      <c r="C101" s="96"/>
      <c r="D101" s="96"/>
      <c r="E101" s="84"/>
      <c r="F101" s="96">
        <v>0</v>
      </c>
      <c r="G101" s="97">
        <v>0</v>
      </c>
      <c r="H101" s="85" t="e">
        <f t="shared" si="22"/>
        <v>#DIV/0!</v>
      </c>
      <c r="I101" s="98">
        <f>C101+F101</f>
        <v>0</v>
      </c>
      <c r="J101" s="99"/>
      <c r="K101" s="100">
        <f t="shared" si="15"/>
        <v>0</v>
      </c>
      <c r="L101" s="98">
        <f>D101+G101</f>
        <v>0</v>
      </c>
      <c r="M101" s="99"/>
      <c r="N101" s="100">
        <f t="shared" si="21"/>
        <v>0</v>
      </c>
      <c r="O101" s="86" t="e">
        <f>N101/K101*100</f>
        <v>#DIV/0!</v>
      </c>
    </row>
    <row r="102" spans="1:15" ht="54.75" hidden="1">
      <c r="A102" s="82" t="s">
        <v>187</v>
      </c>
      <c r="B102" s="113" t="s">
        <v>199</v>
      </c>
      <c r="C102" s="96"/>
      <c r="D102" s="96"/>
      <c r="E102" s="84"/>
      <c r="F102" s="96"/>
      <c r="G102" s="97"/>
      <c r="H102" s="85" t="e">
        <f t="shared" si="22"/>
        <v>#DIV/0!</v>
      </c>
      <c r="I102" s="98">
        <f t="shared" si="19"/>
        <v>0</v>
      </c>
      <c r="J102" s="99"/>
      <c r="K102" s="100">
        <f t="shared" si="15"/>
        <v>0</v>
      </c>
      <c r="L102" s="98">
        <f t="shared" si="20"/>
        <v>0</v>
      </c>
      <c r="M102" s="99"/>
      <c r="N102" s="100">
        <f t="shared" si="21"/>
        <v>0</v>
      </c>
      <c r="O102" s="86" t="e">
        <f t="shared" si="1"/>
        <v>#DIV/0!</v>
      </c>
    </row>
    <row r="103" spans="1:15" ht="27" hidden="1">
      <c r="A103" s="82" t="s">
        <v>187</v>
      </c>
      <c r="B103" s="95" t="s">
        <v>200</v>
      </c>
      <c r="C103" s="96"/>
      <c r="D103" s="96"/>
      <c r="E103" s="84" t="e">
        <f t="shared" si="11"/>
        <v>#DIV/0!</v>
      </c>
      <c r="F103" s="96"/>
      <c r="G103" s="97"/>
      <c r="H103" s="85" t="e">
        <f t="shared" si="22"/>
        <v>#DIV/0!</v>
      </c>
      <c r="I103" s="98">
        <f t="shared" si="19"/>
        <v>0</v>
      </c>
      <c r="J103" s="99"/>
      <c r="K103" s="100">
        <f t="shared" si="15"/>
        <v>0</v>
      </c>
      <c r="L103" s="98">
        <f t="shared" si="20"/>
        <v>0</v>
      </c>
      <c r="M103" s="99"/>
      <c r="N103" s="100">
        <f t="shared" si="21"/>
        <v>0</v>
      </c>
      <c r="O103" s="86" t="e">
        <f t="shared" si="1"/>
        <v>#DIV/0!</v>
      </c>
    </row>
    <row r="104" spans="1:15" ht="27" hidden="1">
      <c r="A104" s="82" t="s">
        <v>187</v>
      </c>
      <c r="B104" s="95" t="s">
        <v>201</v>
      </c>
      <c r="C104" s="96"/>
      <c r="D104" s="96"/>
      <c r="E104" s="84"/>
      <c r="F104" s="96"/>
      <c r="G104" s="97"/>
      <c r="H104" s="85"/>
      <c r="I104" s="98">
        <f t="shared" si="19"/>
        <v>0</v>
      </c>
      <c r="J104" s="99"/>
      <c r="K104" s="100">
        <f t="shared" si="15"/>
        <v>0</v>
      </c>
      <c r="L104" s="98">
        <f t="shared" si="20"/>
        <v>0</v>
      </c>
      <c r="M104" s="99"/>
      <c r="N104" s="100">
        <f t="shared" si="21"/>
        <v>0</v>
      </c>
      <c r="O104" s="86" t="e">
        <f t="shared" si="1"/>
        <v>#DIV/0!</v>
      </c>
    </row>
    <row r="105" spans="1:15" ht="27" hidden="1">
      <c r="A105" s="82" t="s">
        <v>187</v>
      </c>
      <c r="B105" s="95" t="s">
        <v>202</v>
      </c>
      <c r="C105" s="96"/>
      <c r="D105" s="96"/>
      <c r="E105" s="84"/>
      <c r="F105" s="96"/>
      <c r="G105" s="97"/>
      <c r="H105" s="85"/>
      <c r="I105" s="98">
        <f t="shared" si="19"/>
        <v>0</v>
      </c>
      <c r="J105" s="99"/>
      <c r="K105" s="100">
        <f t="shared" si="15"/>
        <v>0</v>
      </c>
      <c r="L105" s="98">
        <f t="shared" si="20"/>
        <v>0</v>
      </c>
      <c r="M105" s="99"/>
      <c r="N105" s="100">
        <f t="shared" si="21"/>
        <v>0</v>
      </c>
      <c r="O105" s="86" t="e">
        <f t="shared" si="1"/>
        <v>#DIV/0!</v>
      </c>
    </row>
    <row r="106" spans="1:15" ht="13.5">
      <c r="A106" s="82" t="s">
        <v>187</v>
      </c>
      <c r="B106" s="122" t="s">
        <v>203</v>
      </c>
      <c r="C106" s="96"/>
      <c r="D106" s="96"/>
      <c r="E106" s="84"/>
      <c r="F106" s="96">
        <v>800</v>
      </c>
      <c r="G106" s="97">
        <v>800</v>
      </c>
      <c r="H106" s="85"/>
      <c r="I106" s="98">
        <f t="shared" si="19"/>
        <v>800</v>
      </c>
      <c r="J106" s="99"/>
      <c r="K106" s="100">
        <f t="shared" si="15"/>
        <v>800</v>
      </c>
      <c r="L106" s="98">
        <f t="shared" si="20"/>
        <v>800</v>
      </c>
      <c r="M106" s="99"/>
      <c r="N106" s="100">
        <f t="shared" si="21"/>
        <v>800</v>
      </c>
      <c r="O106" s="86">
        <f t="shared" si="1"/>
        <v>100</v>
      </c>
    </row>
    <row r="107" spans="1:15" ht="39" customHeight="1">
      <c r="A107" s="94" t="s">
        <v>187</v>
      </c>
      <c r="B107" s="95" t="s">
        <v>204</v>
      </c>
      <c r="C107" s="96"/>
      <c r="D107" s="96"/>
      <c r="E107" s="84"/>
      <c r="F107" s="96">
        <v>66933.9</v>
      </c>
      <c r="G107" s="97">
        <v>45901.6</v>
      </c>
      <c r="H107" s="85">
        <f>G107/F107*100</f>
        <v>68.57750706293821</v>
      </c>
      <c r="I107" s="98">
        <f t="shared" si="19"/>
        <v>66933.9</v>
      </c>
      <c r="J107" s="99"/>
      <c r="K107" s="100">
        <f t="shared" si="15"/>
        <v>66933.9</v>
      </c>
      <c r="L107" s="98">
        <f t="shared" si="20"/>
        <v>45901.6</v>
      </c>
      <c r="M107" s="99"/>
      <c r="N107" s="100">
        <f t="shared" si="21"/>
        <v>45901.6</v>
      </c>
      <c r="O107" s="86">
        <f t="shared" si="1"/>
        <v>68.57750706293821</v>
      </c>
    </row>
    <row r="108" spans="1:15" ht="21" customHeight="1">
      <c r="A108" s="82" t="s">
        <v>205</v>
      </c>
      <c r="B108" s="95" t="s">
        <v>206</v>
      </c>
      <c r="C108" s="96">
        <v>58.3</v>
      </c>
      <c r="D108" s="96">
        <v>27.9</v>
      </c>
      <c r="E108" s="84">
        <f>D108/C108*100</f>
        <v>47.85591766723842</v>
      </c>
      <c r="F108" s="96">
        <v>0</v>
      </c>
      <c r="G108" s="97"/>
      <c r="H108" s="85">
        <v>0</v>
      </c>
      <c r="I108" s="98">
        <f t="shared" si="19"/>
        <v>58.3</v>
      </c>
      <c r="J108" s="99"/>
      <c r="K108" s="100">
        <f t="shared" si="15"/>
        <v>58.3</v>
      </c>
      <c r="L108" s="98">
        <f t="shared" si="20"/>
        <v>27.9</v>
      </c>
      <c r="M108" s="99"/>
      <c r="N108" s="100">
        <f t="shared" si="21"/>
        <v>27.9</v>
      </c>
      <c r="O108" s="123">
        <f t="shared" si="1"/>
        <v>47.85591766723842</v>
      </c>
    </row>
    <row r="109" spans="1:15" ht="21" customHeight="1">
      <c r="A109" s="124" t="s">
        <v>207</v>
      </c>
      <c r="B109" s="125" t="s">
        <v>208</v>
      </c>
      <c r="C109" s="111">
        <f>C110</f>
        <v>33184.9</v>
      </c>
      <c r="D109" s="111">
        <f aca="true" t="shared" si="23" ref="D109:N109">D110</f>
        <v>8149.4</v>
      </c>
      <c r="E109" s="102">
        <f t="shared" si="11"/>
        <v>24.55755479148649</v>
      </c>
      <c r="F109" s="111">
        <f t="shared" si="23"/>
        <v>16886.5</v>
      </c>
      <c r="G109" s="111">
        <f t="shared" si="23"/>
        <v>8948.6</v>
      </c>
      <c r="H109" s="92">
        <f t="shared" si="23"/>
        <v>52.99262724661712</v>
      </c>
      <c r="I109" s="111">
        <f t="shared" si="23"/>
        <v>50071.4</v>
      </c>
      <c r="J109" s="111">
        <f t="shared" si="23"/>
        <v>14339.5</v>
      </c>
      <c r="K109" s="111">
        <f>K110</f>
        <v>35731.9</v>
      </c>
      <c r="L109" s="111">
        <f t="shared" si="23"/>
        <v>17098</v>
      </c>
      <c r="M109" s="111">
        <f t="shared" si="23"/>
        <v>7095.1</v>
      </c>
      <c r="N109" s="111">
        <f t="shared" si="23"/>
        <v>10002.9</v>
      </c>
      <c r="O109" s="126">
        <f t="shared" si="1"/>
        <v>27.994313204727426</v>
      </c>
    </row>
    <row r="110" spans="1:15" ht="24.75" customHeight="1">
      <c r="A110" s="82" t="s">
        <v>209</v>
      </c>
      <c r="B110" s="127" t="s">
        <v>210</v>
      </c>
      <c r="C110" s="97">
        <v>33184.9</v>
      </c>
      <c r="D110" s="97">
        <v>8149.4</v>
      </c>
      <c r="E110" s="84">
        <f t="shared" si="11"/>
        <v>24.55755479148649</v>
      </c>
      <c r="F110" s="97">
        <v>16886.5</v>
      </c>
      <c r="G110" s="97">
        <v>8948.6</v>
      </c>
      <c r="H110" s="85">
        <f>G110/F110*100</f>
        <v>52.99262724661712</v>
      </c>
      <c r="I110" s="98">
        <f aca="true" t="shared" si="24" ref="I110:I154">C110+F110</f>
        <v>50071.4</v>
      </c>
      <c r="J110" s="99">
        <v>14339.5</v>
      </c>
      <c r="K110" s="100">
        <f>I110-J110</f>
        <v>35731.9</v>
      </c>
      <c r="L110" s="98">
        <f t="shared" si="20"/>
        <v>17098</v>
      </c>
      <c r="M110" s="99">
        <v>7095.1</v>
      </c>
      <c r="N110" s="100">
        <f t="shared" si="21"/>
        <v>10002.9</v>
      </c>
      <c r="O110" s="86">
        <f t="shared" si="1"/>
        <v>27.994313204727426</v>
      </c>
    </row>
    <row r="111" spans="1:15" ht="13.5">
      <c r="A111" s="89" t="s">
        <v>211</v>
      </c>
      <c r="B111" s="90" t="s">
        <v>212</v>
      </c>
      <c r="C111" s="91">
        <f>SUM(C112:C121)</f>
        <v>3192792.4</v>
      </c>
      <c r="D111" s="91">
        <f>SUM(D112:D121)</f>
        <v>1944449.5000000002</v>
      </c>
      <c r="E111" s="91">
        <f>D111/C111*100</f>
        <v>60.90121925872789</v>
      </c>
      <c r="F111" s="111">
        <f>F112+F114+F115+F120+F121+F119</f>
        <v>9.5</v>
      </c>
      <c r="G111" s="111">
        <f>SUM(G112:G121)</f>
        <v>9.5</v>
      </c>
      <c r="H111" s="92">
        <v>0</v>
      </c>
      <c r="I111" s="91">
        <f aca="true" t="shared" si="25" ref="I111:N111">SUM(I112:I121)</f>
        <v>3192801.9</v>
      </c>
      <c r="J111" s="91">
        <f t="shared" si="25"/>
        <v>0</v>
      </c>
      <c r="K111" s="91">
        <f>SUM(K112:K121)</f>
        <v>3192801.9</v>
      </c>
      <c r="L111" s="91">
        <f t="shared" si="25"/>
        <v>1944459.0000000002</v>
      </c>
      <c r="M111" s="91">
        <f t="shared" si="25"/>
        <v>0</v>
      </c>
      <c r="N111" s="91">
        <f t="shared" si="25"/>
        <v>1944459.0000000002</v>
      </c>
      <c r="O111" s="93">
        <f t="shared" si="1"/>
        <v>60.90133559492057</v>
      </c>
    </row>
    <row r="112" spans="1:15" ht="15.75" customHeight="1">
      <c r="A112" s="94" t="s">
        <v>213</v>
      </c>
      <c r="B112" s="95" t="s">
        <v>214</v>
      </c>
      <c r="C112" s="96">
        <v>448078.2</v>
      </c>
      <c r="D112" s="96">
        <v>324388.1</v>
      </c>
      <c r="E112" s="84">
        <f t="shared" si="11"/>
        <v>72.39542115639635</v>
      </c>
      <c r="F112" s="97">
        <v>0</v>
      </c>
      <c r="G112" s="97">
        <v>0</v>
      </c>
      <c r="H112" s="85">
        <v>0</v>
      </c>
      <c r="I112" s="98">
        <f t="shared" si="24"/>
        <v>448078.2</v>
      </c>
      <c r="J112" s="99"/>
      <c r="K112" s="100">
        <f aca="true" t="shared" si="26" ref="K112:K150">I112-J112</f>
        <v>448078.2</v>
      </c>
      <c r="L112" s="98">
        <f t="shared" si="20"/>
        <v>324388.1</v>
      </c>
      <c r="M112" s="99"/>
      <c r="N112" s="100">
        <f t="shared" si="21"/>
        <v>324388.1</v>
      </c>
      <c r="O112" s="86">
        <f t="shared" si="1"/>
        <v>72.39542115639635</v>
      </c>
    </row>
    <row r="113" spans="1:15" ht="27" hidden="1">
      <c r="A113" s="104" t="s">
        <v>213</v>
      </c>
      <c r="B113" s="95" t="s">
        <v>215</v>
      </c>
      <c r="C113" s="96"/>
      <c r="D113" s="96"/>
      <c r="E113" s="84" t="e">
        <f t="shared" si="11"/>
        <v>#DIV/0!</v>
      </c>
      <c r="F113" s="97">
        <v>0</v>
      </c>
      <c r="G113" s="97">
        <v>0</v>
      </c>
      <c r="H113" s="85">
        <v>0</v>
      </c>
      <c r="I113" s="98">
        <f t="shared" si="24"/>
        <v>0</v>
      </c>
      <c r="J113" s="99"/>
      <c r="K113" s="100">
        <f t="shared" si="26"/>
        <v>0</v>
      </c>
      <c r="L113" s="98">
        <f t="shared" si="20"/>
        <v>0</v>
      </c>
      <c r="M113" s="99"/>
      <c r="N113" s="100">
        <f t="shared" si="21"/>
        <v>0</v>
      </c>
      <c r="O113" s="86" t="e">
        <f t="shared" si="1"/>
        <v>#DIV/0!</v>
      </c>
    </row>
    <row r="114" spans="1:15" ht="13.5">
      <c r="A114" s="94" t="s">
        <v>216</v>
      </c>
      <c r="B114" s="113" t="s">
        <v>217</v>
      </c>
      <c r="C114" s="96">
        <f>2465013.3-C115-C116-C117</f>
        <v>2346392.9999999995</v>
      </c>
      <c r="D114" s="96">
        <f>1385094.5-D115-D116-D117</f>
        <v>1295430.6</v>
      </c>
      <c r="E114" s="96">
        <f t="shared" si="11"/>
        <v>55.209447010794875</v>
      </c>
      <c r="F114" s="97">
        <v>0</v>
      </c>
      <c r="G114" s="97">
        <v>0</v>
      </c>
      <c r="H114" s="97">
        <v>0</v>
      </c>
      <c r="I114" s="98">
        <f t="shared" si="24"/>
        <v>2346392.9999999995</v>
      </c>
      <c r="J114" s="99"/>
      <c r="K114" s="100">
        <f t="shared" si="26"/>
        <v>2346392.9999999995</v>
      </c>
      <c r="L114" s="98">
        <f t="shared" si="20"/>
        <v>1295430.6</v>
      </c>
      <c r="M114" s="99"/>
      <c r="N114" s="100">
        <f t="shared" si="21"/>
        <v>1295430.6</v>
      </c>
      <c r="O114" s="128">
        <f t="shared" si="1"/>
        <v>55.209447010794875</v>
      </c>
    </row>
    <row r="115" spans="1:15" ht="75" customHeight="1">
      <c r="A115" s="94" t="s">
        <v>216</v>
      </c>
      <c r="B115" s="95" t="s">
        <v>218</v>
      </c>
      <c r="C115" s="96">
        <v>98687.1</v>
      </c>
      <c r="D115" s="96">
        <v>73193</v>
      </c>
      <c r="E115" s="84">
        <f t="shared" si="11"/>
        <v>74.16673506466397</v>
      </c>
      <c r="F115" s="97">
        <v>0</v>
      </c>
      <c r="G115" s="97">
        <v>0</v>
      </c>
      <c r="H115" s="85">
        <v>0</v>
      </c>
      <c r="I115" s="98">
        <f t="shared" si="24"/>
        <v>98687.1</v>
      </c>
      <c r="J115" s="99"/>
      <c r="K115" s="100">
        <f t="shared" si="26"/>
        <v>98687.1</v>
      </c>
      <c r="L115" s="98">
        <f t="shared" si="20"/>
        <v>73193</v>
      </c>
      <c r="M115" s="99"/>
      <c r="N115" s="100">
        <f t="shared" si="21"/>
        <v>73193</v>
      </c>
      <c r="O115" s="86">
        <f t="shared" si="1"/>
        <v>74.16673506466397</v>
      </c>
    </row>
    <row r="116" spans="1:15" ht="54" customHeight="1">
      <c r="A116" s="94" t="s">
        <v>216</v>
      </c>
      <c r="B116" s="95" t="s">
        <v>219</v>
      </c>
      <c r="C116" s="96">
        <v>19933.2</v>
      </c>
      <c r="D116" s="96">
        <v>16470.9</v>
      </c>
      <c r="E116" s="84">
        <f t="shared" si="11"/>
        <v>82.63048582264764</v>
      </c>
      <c r="F116" s="97"/>
      <c r="G116" s="97"/>
      <c r="H116" s="85" t="e">
        <f>G116/F116*100</f>
        <v>#DIV/0!</v>
      </c>
      <c r="I116" s="98">
        <f t="shared" si="24"/>
        <v>19933.2</v>
      </c>
      <c r="J116" s="99"/>
      <c r="K116" s="100">
        <f t="shared" si="26"/>
        <v>19933.2</v>
      </c>
      <c r="L116" s="98">
        <f t="shared" si="20"/>
        <v>16470.9</v>
      </c>
      <c r="M116" s="99"/>
      <c r="N116" s="100">
        <f t="shared" si="21"/>
        <v>16470.9</v>
      </c>
      <c r="O116" s="86">
        <f t="shared" si="1"/>
        <v>82.63048582264764</v>
      </c>
    </row>
    <row r="117" spans="1:15" ht="41.25" hidden="1">
      <c r="A117" s="94" t="s">
        <v>216</v>
      </c>
      <c r="B117" s="95" t="s">
        <v>220</v>
      </c>
      <c r="C117" s="96">
        <v>0</v>
      </c>
      <c r="D117" s="96">
        <v>0</v>
      </c>
      <c r="E117" s="84" t="e">
        <f t="shared" si="11"/>
        <v>#DIV/0!</v>
      </c>
      <c r="F117" s="97"/>
      <c r="G117" s="97"/>
      <c r="H117" s="85"/>
      <c r="I117" s="98">
        <f t="shared" si="24"/>
        <v>0</v>
      </c>
      <c r="J117" s="99"/>
      <c r="K117" s="100">
        <f t="shared" si="26"/>
        <v>0</v>
      </c>
      <c r="L117" s="98">
        <f t="shared" si="20"/>
        <v>0</v>
      </c>
      <c r="M117" s="99"/>
      <c r="N117" s="100">
        <f t="shared" si="21"/>
        <v>0</v>
      </c>
      <c r="O117" s="86" t="e">
        <f t="shared" si="1"/>
        <v>#DIV/0!</v>
      </c>
    </row>
    <row r="118" spans="1:15" ht="13.5">
      <c r="A118" s="94" t="s">
        <v>221</v>
      </c>
      <c r="B118" s="95" t="s">
        <v>222</v>
      </c>
      <c r="C118" s="96">
        <v>163968.3</v>
      </c>
      <c r="D118" s="96">
        <v>130190.6</v>
      </c>
      <c r="E118" s="84">
        <f t="shared" si="11"/>
        <v>79.39985960700942</v>
      </c>
      <c r="F118" s="97">
        <v>0</v>
      </c>
      <c r="G118" s="97">
        <v>0</v>
      </c>
      <c r="H118" s="85">
        <v>0</v>
      </c>
      <c r="I118" s="98">
        <f t="shared" si="24"/>
        <v>163968.3</v>
      </c>
      <c r="J118" s="99"/>
      <c r="K118" s="100">
        <f t="shared" si="26"/>
        <v>163968.3</v>
      </c>
      <c r="L118" s="98">
        <f t="shared" si="20"/>
        <v>130190.6</v>
      </c>
      <c r="M118" s="99"/>
      <c r="N118" s="100">
        <f t="shared" si="21"/>
        <v>130190.6</v>
      </c>
      <c r="O118" s="86"/>
    </row>
    <row r="119" spans="1:15" ht="38.25" customHeight="1">
      <c r="A119" s="94" t="s">
        <v>223</v>
      </c>
      <c r="B119" s="95" t="s">
        <v>224</v>
      </c>
      <c r="C119" s="96"/>
      <c r="D119" s="96"/>
      <c r="E119" s="84" t="e">
        <f t="shared" si="11"/>
        <v>#DIV/0!</v>
      </c>
      <c r="F119" s="97">
        <v>9.5</v>
      </c>
      <c r="G119" s="97">
        <v>9.5</v>
      </c>
      <c r="H119" s="85">
        <f>G119/F119*100</f>
        <v>100</v>
      </c>
      <c r="I119" s="98">
        <f t="shared" si="24"/>
        <v>9.5</v>
      </c>
      <c r="J119" s="99"/>
      <c r="K119" s="100">
        <f t="shared" si="26"/>
        <v>9.5</v>
      </c>
      <c r="L119" s="98">
        <f t="shared" si="20"/>
        <v>9.5</v>
      </c>
      <c r="M119" s="99"/>
      <c r="N119" s="100">
        <f t="shared" si="21"/>
        <v>9.5</v>
      </c>
      <c r="O119" s="86">
        <f t="shared" si="1"/>
        <v>100</v>
      </c>
    </row>
    <row r="120" spans="1:15" ht="21" customHeight="1">
      <c r="A120" s="94" t="s">
        <v>225</v>
      </c>
      <c r="B120" s="95" t="s">
        <v>226</v>
      </c>
      <c r="C120" s="96">
        <v>2416.9</v>
      </c>
      <c r="D120" s="96">
        <v>2384.5</v>
      </c>
      <c r="E120" s="84">
        <f t="shared" si="11"/>
        <v>98.6594397782283</v>
      </c>
      <c r="F120" s="97"/>
      <c r="G120" s="97"/>
      <c r="H120" s="85"/>
      <c r="I120" s="98">
        <f t="shared" si="24"/>
        <v>2416.9</v>
      </c>
      <c r="J120" s="99"/>
      <c r="K120" s="100">
        <f t="shared" si="26"/>
        <v>2416.9</v>
      </c>
      <c r="L120" s="98">
        <f t="shared" si="20"/>
        <v>2384.5</v>
      </c>
      <c r="M120" s="99"/>
      <c r="N120" s="100">
        <f t="shared" si="21"/>
        <v>2384.5</v>
      </c>
      <c r="O120" s="86">
        <f t="shared" si="1"/>
        <v>98.6594397782283</v>
      </c>
    </row>
    <row r="121" spans="1:15" ht="24.75" customHeight="1">
      <c r="A121" s="94" t="s">
        <v>227</v>
      </c>
      <c r="B121" s="95" t="s">
        <v>228</v>
      </c>
      <c r="C121" s="96">
        <v>113315.7</v>
      </c>
      <c r="D121" s="96">
        <v>102391.8</v>
      </c>
      <c r="E121" s="84">
        <f t="shared" si="11"/>
        <v>90.35976479869957</v>
      </c>
      <c r="F121" s="97">
        <v>0</v>
      </c>
      <c r="G121" s="97"/>
      <c r="H121" s="85">
        <v>0</v>
      </c>
      <c r="I121" s="98">
        <f t="shared" si="24"/>
        <v>113315.7</v>
      </c>
      <c r="J121" s="99"/>
      <c r="K121" s="100">
        <f t="shared" si="26"/>
        <v>113315.7</v>
      </c>
      <c r="L121" s="98">
        <f t="shared" si="20"/>
        <v>102391.8</v>
      </c>
      <c r="M121" s="99"/>
      <c r="N121" s="100">
        <f t="shared" si="21"/>
        <v>102391.8</v>
      </c>
      <c r="O121" s="86">
        <f t="shared" si="1"/>
        <v>90.35976479869957</v>
      </c>
    </row>
    <row r="122" spans="1:15" ht="23.25" customHeight="1">
      <c r="A122" s="89" t="s">
        <v>229</v>
      </c>
      <c r="B122" s="90" t="s">
        <v>230</v>
      </c>
      <c r="C122" s="91">
        <f>SUM(C123:C126)</f>
        <v>91688.8</v>
      </c>
      <c r="D122" s="91">
        <f>SUM(D123:D126)</f>
        <v>76579.20000000001</v>
      </c>
      <c r="E122" s="91">
        <f>D122/C122*100</f>
        <v>83.52077898282016</v>
      </c>
      <c r="F122" s="111">
        <f>SUM(F123:F126)</f>
        <v>141659.59999999998</v>
      </c>
      <c r="G122" s="111">
        <f>SUM(G123:G126)</f>
        <v>109813.7</v>
      </c>
      <c r="H122" s="92">
        <f>G122/F122*100</f>
        <v>77.51941979223436</v>
      </c>
      <c r="I122" s="111">
        <f aca="true" t="shared" si="27" ref="I122:N122">SUM(I123:I126)</f>
        <v>233348.39999999997</v>
      </c>
      <c r="J122" s="111">
        <f t="shared" si="27"/>
        <v>16784.600000000002</v>
      </c>
      <c r="K122" s="111">
        <f>SUM(K123:K126)</f>
        <v>216563.8</v>
      </c>
      <c r="L122" s="111">
        <f t="shared" si="27"/>
        <v>186392.9</v>
      </c>
      <c r="M122" s="111">
        <f t="shared" si="27"/>
        <v>13156.599999999999</v>
      </c>
      <c r="N122" s="111">
        <f t="shared" si="27"/>
        <v>173236.30000000002</v>
      </c>
      <c r="O122" s="93">
        <f t="shared" si="1"/>
        <v>79.99319369165116</v>
      </c>
    </row>
    <row r="123" spans="1:15" ht="16.5" customHeight="1">
      <c r="A123" s="94" t="s">
        <v>231</v>
      </c>
      <c r="B123" s="95" t="s">
        <v>232</v>
      </c>
      <c r="C123" s="96">
        <f>79958.2-C124</f>
        <v>79247.4</v>
      </c>
      <c r="D123" s="96">
        <f>67627.6-D124</f>
        <v>67055</v>
      </c>
      <c r="E123" s="84">
        <f t="shared" si="11"/>
        <v>84.61476338655906</v>
      </c>
      <c r="F123" s="129">
        <f>135828.3-F124</f>
        <v>135570.69999999998</v>
      </c>
      <c r="G123" s="97">
        <f>104928.9-G124</f>
        <v>104823.7</v>
      </c>
      <c r="H123" s="85">
        <f>G123/F123*100</f>
        <v>77.3203206887624</v>
      </c>
      <c r="I123" s="98">
        <f t="shared" si="24"/>
        <v>214818.09999999998</v>
      </c>
      <c r="J123" s="99">
        <f>13173.7-J124</f>
        <v>12933</v>
      </c>
      <c r="K123" s="100">
        <f>I123-J123</f>
        <v>201885.09999999998</v>
      </c>
      <c r="L123" s="98">
        <f t="shared" si="20"/>
        <v>171878.7</v>
      </c>
      <c r="M123" s="99">
        <f>9973.9-M124</f>
        <v>9849.4</v>
      </c>
      <c r="N123" s="100">
        <f t="shared" si="21"/>
        <v>162029.30000000002</v>
      </c>
      <c r="O123" s="86">
        <f t="shared" si="1"/>
        <v>80.2581765568633</v>
      </c>
    </row>
    <row r="124" spans="1:15" ht="33" customHeight="1">
      <c r="A124" s="120" t="s">
        <v>231</v>
      </c>
      <c r="B124" s="121" t="s">
        <v>233</v>
      </c>
      <c r="C124" s="96">
        <v>710.8</v>
      </c>
      <c r="D124" s="96">
        <v>572.6</v>
      </c>
      <c r="E124" s="84">
        <f t="shared" si="11"/>
        <v>80.55711873944851</v>
      </c>
      <c r="F124" s="97">
        <v>257.6</v>
      </c>
      <c r="G124" s="97">
        <v>105.2</v>
      </c>
      <c r="H124" s="85">
        <f>G124/F124*100</f>
        <v>40.838509316770185</v>
      </c>
      <c r="I124" s="98">
        <f t="shared" si="24"/>
        <v>968.4</v>
      </c>
      <c r="J124" s="99">
        <v>240.7</v>
      </c>
      <c r="K124" s="100">
        <f>I124-J124</f>
        <v>727.7</v>
      </c>
      <c r="L124" s="98">
        <f t="shared" si="20"/>
        <v>677.8000000000001</v>
      </c>
      <c r="M124" s="99">
        <v>124.5</v>
      </c>
      <c r="N124" s="100">
        <f t="shared" si="21"/>
        <v>553.3000000000001</v>
      </c>
      <c r="O124" s="86">
        <f>N124/K124*100</f>
        <v>76.03407997801293</v>
      </c>
    </row>
    <row r="125" spans="1:15" ht="15" customHeight="1">
      <c r="A125" s="94" t="s">
        <v>234</v>
      </c>
      <c r="B125" s="95" t="s">
        <v>235</v>
      </c>
      <c r="C125" s="96">
        <v>100</v>
      </c>
      <c r="D125" s="96">
        <v>0</v>
      </c>
      <c r="E125" s="84">
        <f t="shared" si="11"/>
        <v>0</v>
      </c>
      <c r="F125" s="97"/>
      <c r="G125" s="97"/>
      <c r="H125" s="85" t="e">
        <f>G125/F125*100</f>
        <v>#DIV/0!</v>
      </c>
      <c r="I125" s="98">
        <f t="shared" si="24"/>
        <v>100</v>
      </c>
      <c r="J125" s="99"/>
      <c r="K125" s="100">
        <f>I125-J125</f>
        <v>100</v>
      </c>
      <c r="L125" s="98">
        <f t="shared" si="20"/>
        <v>0</v>
      </c>
      <c r="M125" s="99"/>
      <c r="N125" s="100">
        <f t="shared" si="21"/>
        <v>0</v>
      </c>
      <c r="O125" s="86">
        <f aca="true" t="shared" si="28" ref="O125:O155">N125/K125*100</f>
        <v>0</v>
      </c>
    </row>
    <row r="126" spans="1:15" ht="27" customHeight="1">
      <c r="A126" s="94" t="s">
        <v>236</v>
      </c>
      <c r="B126" s="95" t="s">
        <v>237</v>
      </c>
      <c r="C126" s="96">
        <v>11630.6</v>
      </c>
      <c r="D126" s="96">
        <v>8951.6</v>
      </c>
      <c r="E126" s="84">
        <f t="shared" si="11"/>
        <v>76.96593468952591</v>
      </c>
      <c r="F126" s="97">
        <v>5831.3</v>
      </c>
      <c r="G126" s="97">
        <v>4884.8</v>
      </c>
      <c r="H126" s="85">
        <f>G126/F126*100</f>
        <v>83.76862792173272</v>
      </c>
      <c r="I126" s="98">
        <f t="shared" si="24"/>
        <v>17461.9</v>
      </c>
      <c r="J126" s="99">
        <v>3610.9</v>
      </c>
      <c r="K126" s="100">
        <f>I126-J126</f>
        <v>13851.000000000002</v>
      </c>
      <c r="L126" s="98">
        <f t="shared" si="20"/>
        <v>13836.400000000001</v>
      </c>
      <c r="M126" s="99">
        <v>3182.7</v>
      </c>
      <c r="N126" s="100">
        <f t="shared" si="21"/>
        <v>10653.7</v>
      </c>
      <c r="O126" s="86">
        <f t="shared" si="28"/>
        <v>76.91646812504513</v>
      </c>
    </row>
    <row r="127" spans="1:15" ht="17.25" customHeight="1">
      <c r="A127" s="89" t="s">
        <v>238</v>
      </c>
      <c r="B127" s="90" t="s">
        <v>239</v>
      </c>
      <c r="C127" s="91">
        <f>SUM(C128:C130)</f>
        <v>2256.2</v>
      </c>
      <c r="D127" s="91">
        <f>SUM(D128:D130)</f>
        <v>2256.1</v>
      </c>
      <c r="E127" s="91">
        <f>SUM(E130:E130)</f>
        <v>99.99556776881484</v>
      </c>
      <c r="F127" s="111">
        <f>F128+F129+F130</f>
        <v>480</v>
      </c>
      <c r="G127" s="111">
        <f>G128+G129+G130</f>
        <v>480</v>
      </c>
      <c r="H127" s="111"/>
      <c r="I127" s="111">
        <f aca="true" t="shared" si="29" ref="I127:N127">I128+I129+I130</f>
        <v>2736.2</v>
      </c>
      <c r="J127" s="111">
        <f t="shared" si="29"/>
        <v>0</v>
      </c>
      <c r="K127" s="111">
        <f>K128+K129+K130</f>
        <v>2736.2</v>
      </c>
      <c r="L127" s="111">
        <f t="shared" si="29"/>
        <v>2736.1</v>
      </c>
      <c r="M127" s="111">
        <f t="shared" si="29"/>
        <v>0</v>
      </c>
      <c r="N127" s="111">
        <f t="shared" si="29"/>
        <v>2736.1</v>
      </c>
      <c r="O127" s="93">
        <f t="shared" si="28"/>
        <v>99.99634529639646</v>
      </c>
    </row>
    <row r="128" spans="1:15" ht="41.25" hidden="1">
      <c r="A128" s="104" t="s">
        <v>240</v>
      </c>
      <c r="B128" s="113" t="s">
        <v>241</v>
      </c>
      <c r="C128" s="96"/>
      <c r="D128" s="96"/>
      <c r="E128" s="84" t="e">
        <f t="shared" si="11"/>
        <v>#DIV/0!</v>
      </c>
      <c r="F128" s="97"/>
      <c r="G128" s="97"/>
      <c r="H128" s="85" t="e">
        <f>G128/F128*100</f>
        <v>#DIV/0!</v>
      </c>
      <c r="I128" s="98">
        <f t="shared" si="24"/>
        <v>0</v>
      </c>
      <c r="J128" s="99"/>
      <c r="K128" s="100">
        <f>I128-J128</f>
        <v>0</v>
      </c>
      <c r="L128" s="98">
        <f t="shared" si="20"/>
        <v>0</v>
      </c>
      <c r="M128" s="99"/>
      <c r="N128" s="100">
        <f t="shared" si="21"/>
        <v>0</v>
      </c>
      <c r="O128" s="86" t="e">
        <f t="shared" si="28"/>
        <v>#DIV/0!</v>
      </c>
    </row>
    <row r="129" spans="1:15" ht="27" hidden="1">
      <c r="A129" s="82" t="s">
        <v>242</v>
      </c>
      <c r="B129" s="121" t="s">
        <v>243</v>
      </c>
      <c r="C129" s="96"/>
      <c r="D129" s="96"/>
      <c r="E129" s="84" t="e">
        <f t="shared" si="11"/>
        <v>#DIV/0!</v>
      </c>
      <c r="F129" s="100"/>
      <c r="G129" s="100"/>
      <c r="H129" s="97"/>
      <c r="I129" s="98">
        <f t="shared" si="24"/>
        <v>0</v>
      </c>
      <c r="J129" s="99"/>
      <c r="K129" s="100">
        <f t="shared" si="26"/>
        <v>0</v>
      </c>
      <c r="L129" s="98">
        <f t="shared" si="20"/>
        <v>0</v>
      </c>
      <c r="M129" s="99"/>
      <c r="N129" s="100">
        <f>L129-M129</f>
        <v>0</v>
      </c>
      <c r="O129" s="86" t="e">
        <f t="shared" si="28"/>
        <v>#DIV/0!</v>
      </c>
    </row>
    <row r="130" spans="1:15" ht="27">
      <c r="A130" s="82" t="s">
        <v>240</v>
      </c>
      <c r="B130" s="121" t="s">
        <v>244</v>
      </c>
      <c r="C130" s="96">
        <v>2256.2</v>
      </c>
      <c r="D130" s="97">
        <v>2256.1</v>
      </c>
      <c r="E130" s="84">
        <f t="shared" si="11"/>
        <v>99.99556776881484</v>
      </c>
      <c r="F130" s="97">
        <v>480</v>
      </c>
      <c r="G130" s="97">
        <v>480</v>
      </c>
      <c r="H130" s="85">
        <f>G130/F130*100</f>
        <v>100</v>
      </c>
      <c r="I130" s="98">
        <f t="shared" si="24"/>
        <v>2736.2</v>
      </c>
      <c r="J130" s="99"/>
      <c r="K130" s="100">
        <f t="shared" si="26"/>
        <v>2736.2</v>
      </c>
      <c r="L130" s="98">
        <f t="shared" si="20"/>
        <v>2736.1</v>
      </c>
      <c r="M130" s="99"/>
      <c r="N130" s="100">
        <f t="shared" si="21"/>
        <v>2736.1</v>
      </c>
      <c r="O130" s="86">
        <f t="shared" si="28"/>
        <v>99.99634529639646</v>
      </c>
    </row>
    <row r="131" spans="1:15" ht="18.75" customHeight="1">
      <c r="A131" s="89">
        <v>10</v>
      </c>
      <c r="B131" s="90" t="s">
        <v>245</v>
      </c>
      <c r="C131" s="91">
        <f>SUM(C132:C141)</f>
        <v>37497.5</v>
      </c>
      <c r="D131" s="91">
        <f>SUM(D132:D141)</f>
        <v>27698.8</v>
      </c>
      <c r="E131" s="91">
        <f>D131/C131*100</f>
        <v>73.86839122608174</v>
      </c>
      <c r="F131" s="91">
        <f>SUM(F132:F141)</f>
        <v>938.8</v>
      </c>
      <c r="G131" s="91">
        <f>SUM(G132:G141)</f>
        <v>710.9</v>
      </c>
      <c r="H131" s="92">
        <f>G131/F131*100</f>
        <v>75.72432893054963</v>
      </c>
      <c r="I131" s="91">
        <f aca="true" t="shared" si="30" ref="I131:N131">SUM(I132:I141)</f>
        <v>38436.3</v>
      </c>
      <c r="J131" s="91">
        <f t="shared" si="30"/>
        <v>0</v>
      </c>
      <c r="K131" s="91">
        <f t="shared" si="30"/>
        <v>38436.3</v>
      </c>
      <c r="L131" s="91">
        <f t="shared" si="30"/>
        <v>28409.699999999997</v>
      </c>
      <c r="M131" s="91">
        <f t="shared" si="30"/>
        <v>0</v>
      </c>
      <c r="N131" s="91">
        <f t="shared" si="30"/>
        <v>28409.699999999997</v>
      </c>
      <c r="O131" s="93">
        <f t="shared" si="28"/>
        <v>73.91372218449746</v>
      </c>
    </row>
    <row r="132" spans="1:15" ht="13.5">
      <c r="A132" s="82">
        <v>1001</v>
      </c>
      <c r="B132" s="95" t="s">
        <v>246</v>
      </c>
      <c r="C132" s="96">
        <v>4841.5</v>
      </c>
      <c r="D132" s="96">
        <v>3393.8</v>
      </c>
      <c r="E132" s="84">
        <f t="shared" si="11"/>
        <v>70.09811008984819</v>
      </c>
      <c r="F132" s="97">
        <v>938.8</v>
      </c>
      <c r="G132" s="97">
        <v>710.9</v>
      </c>
      <c r="H132" s="85">
        <f>G132/F132*100</f>
        <v>75.72432893054963</v>
      </c>
      <c r="I132" s="98">
        <f t="shared" si="24"/>
        <v>5780.3</v>
      </c>
      <c r="J132" s="99"/>
      <c r="K132" s="100">
        <f t="shared" si="26"/>
        <v>5780.3</v>
      </c>
      <c r="L132" s="98">
        <f t="shared" si="20"/>
        <v>4104.7</v>
      </c>
      <c r="M132" s="99"/>
      <c r="N132" s="100">
        <f t="shared" si="21"/>
        <v>4104.7</v>
      </c>
      <c r="O132" s="86">
        <f t="shared" si="28"/>
        <v>71.01188519627009</v>
      </c>
    </row>
    <row r="133" spans="1:15" ht="54.75" hidden="1">
      <c r="A133" s="82">
        <v>1003</v>
      </c>
      <c r="B133" s="121" t="s">
        <v>247</v>
      </c>
      <c r="C133" s="96"/>
      <c r="D133" s="96"/>
      <c r="E133" s="84" t="e">
        <f t="shared" si="11"/>
        <v>#DIV/0!</v>
      </c>
      <c r="F133" s="97">
        <v>0</v>
      </c>
      <c r="G133" s="97">
        <v>0</v>
      </c>
      <c r="H133" s="85" t="e">
        <f>G133/F133*100</f>
        <v>#DIV/0!</v>
      </c>
      <c r="I133" s="98">
        <f t="shared" si="24"/>
        <v>0</v>
      </c>
      <c r="J133" s="99"/>
      <c r="K133" s="100">
        <f t="shared" si="26"/>
        <v>0</v>
      </c>
      <c r="L133" s="98">
        <f t="shared" si="20"/>
        <v>0</v>
      </c>
      <c r="M133" s="99"/>
      <c r="N133" s="100">
        <f t="shared" si="21"/>
        <v>0</v>
      </c>
      <c r="O133" s="86" t="e">
        <f t="shared" si="28"/>
        <v>#DIV/0!</v>
      </c>
    </row>
    <row r="134" spans="1:15" ht="41.25">
      <c r="A134" s="82" t="s">
        <v>248</v>
      </c>
      <c r="B134" s="121" t="s">
        <v>249</v>
      </c>
      <c r="C134" s="96">
        <v>7459.6</v>
      </c>
      <c r="D134" s="96">
        <v>2311.2</v>
      </c>
      <c r="E134" s="84">
        <f t="shared" si="11"/>
        <v>30.98289452517561</v>
      </c>
      <c r="F134" s="97"/>
      <c r="G134" s="97"/>
      <c r="H134" s="85" t="e">
        <f>G134/F134*100</f>
        <v>#DIV/0!</v>
      </c>
      <c r="I134" s="98">
        <f t="shared" si="24"/>
        <v>7459.6</v>
      </c>
      <c r="J134" s="99"/>
      <c r="K134" s="100">
        <f t="shared" si="26"/>
        <v>7459.6</v>
      </c>
      <c r="L134" s="98">
        <f t="shared" si="20"/>
        <v>2311.2</v>
      </c>
      <c r="M134" s="99"/>
      <c r="N134" s="100">
        <f t="shared" si="21"/>
        <v>2311.2</v>
      </c>
      <c r="O134" s="86">
        <f t="shared" si="28"/>
        <v>30.98289452517561</v>
      </c>
    </row>
    <row r="135" spans="1:15" ht="49.5" customHeight="1">
      <c r="A135" s="82" t="s">
        <v>248</v>
      </c>
      <c r="B135" s="95" t="s">
        <v>250</v>
      </c>
      <c r="C135" s="96">
        <v>9641.4</v>
      </c>
      <c r="D135" s="96">
        <v>9641.3</v>
      </c>
      <c r="E135" s="84">
        <f t="shared" si="11"/>
        <v>99.99896280623146</v>
      </c>
      <c r="F135" s="97"/>
      <c r="G135" s="97"/>
      <c r="H135" s="85" t="e">
        <f>G135/F135*100</f>
        <v>#DIV/0!</v>
      </c>
      <c r="I135" s="98">
        <f t="shared" si="24"/>
        <v>9641.4</v>
      </c>
      <c r="J135" s="99"/>
      <c r="K135" s="100">
        <f t="shared" si="26"/>
        <v>9641.4</v>
      </c>
      <c r="L135" s="98">
        <f t="shared" si="20"/>
        <v>9641.3</v>
      </c>
      <c r="M135" s="99"/>
      <c r="N135" s="100">
        <f t="shared" si="21"/>
        <v>9641.3</v>
      </c>
      <c r="O135" s="86">
        <f t="shared" si="28"/>
        <v>99.99896280623146</v>
      </c>
    </row>
    <row r="136" spans="1:15" ht="57" customHeight="1">
      <c r="A136" s="108">
        <v>1004</v>
      </c>
      <c r="B136" s="95" t="s">
        <v>251</v>
      </c>
      <c r="C136" s="96">
        <v>15555</v>
      </c>
      <c r="D136" s="96">
        <v>12352.5</v>
      </c>
      <c r="E136" s="84">
        <f t="shared" si="11"/>
        <v>79.41176470588235</v>
      </c>
      <c r="F136" s="97">
        <v>0</v>
      </c>
      <c r="G136" s="97">
        <v>0</v>
      </c>
      <c r="H136" s="85" t="e">
        <f>G136/F136*100</f>
        <v>#DIV/0!</v>
      </c>
      <c r="I136" s="98">
        <f t="shared" si="24"/>
        <v>15555</v>
      </c>
      <c r="J136" s="99"/>
      <c r="K136" s="100">
        <f t="shared" si="26"/>
        <v>15555</v>
      </c>
      <c r="L136" s="98">
        <f t="shared" si="20"/>
        <v>12352.5</v>
      </c>
      <c r="M136" s="99"/>
      <c r="N136" s="100">
        <f t="shared" si="21"/>
        <v>12352.5</v>
      </c>
      <c r="O136" s="86">
        <f t="shared" si="28"/>
        <v>79.41176470588235</v>
      </c>
    </row>
    <row r="137" spans="1:15" ht="110.25" hidden="1">
      <c r="A137" s="82">
        <v>1004</v>
      </c>
      <c r="B137" s="95" t="s">
        <v>252</v>
      </c>
      <c r="C137" s="96">
        <v>0</v>
      </c>
      <c r="D137" s="96">
        <v>0</v>
      </c>
      <c r="E137" s="84" t="e">
        <f aca="true" t="shared" si="31" ref="E137:E154">D137/C137*100</f>
        <v>#DIV/0!</v>
      </c>
      <c r="F137" s="97">
        <v>0</v>
      </c>
      <c r="G137" s="97">
        <v>0</v>
      </c>
      <c r="H137" s="85"/>
      <c r="I137" s="98">
        <f t="shared" si="24"/>
        <v>0</v>
      </c>
      <c r="J137" s="99"/>
      <c r="K137" s="100">
        <f t="shared" si="26"/>
        <v>0</v>
      </c>
      <c r="L137" s="98">
        <f t="shared" si="20"/>
        <v>0</v>
      </c>
      <c r="M137" s="99"/>
      <c r="N137" s="100">
        <f t="shared" si="21"/>
        <v>0</v>
      </c>
      <c r="O137" s="86" t="e">
        <f t="shared" si="28"/>
        <v>#DIV/0!</v>
      </c>
    </row>
    <row r="138" spans="1:15" ht="96" hidden="1">
      <c r="A138" s="82" t="s">
        <v>253</v>
      </c>
      <c r="B138" s="95" t="s">
        <v>254</v>
      </c>
      <c r="C138" s="96">
        <v>0</v>
      </c>
      <c r="D138" s="96">
        <v>0</v>
      </c>
      <c r="E138" s="84" t="e">
        <f>D138/C138*100</f>
        <v>#DIV/0!</v>
      </c>
      <c r="F138" s="97">
        <v>0</v>
      </c>
      <c r="G138" s="97">
        <v>0</v>
      </c>
      <c r="H138" s="85"/>
      <c r="I138" s="98">
        <f t="shared" si="24"/>
        <v>0</v>
      </c>
      <c r="J138" s="99"/>
      <c r="K138" s="100">
        <f t="shared" si="26"/>
        <v>0</v>
      </c>
      <c r="L138" s="98">
        <f t="shared" si="20"/>
        <v>0</v>
      </c>
      <c r="M138" s="99"/>
      <c r="N138" s="100">
        <f t="shared" si="21"/>
        <v>0</v>
      </c>
      <c r="O138" s="86" t="e">
        <f>N138/K138*100</f>
        <v>#DIV/0!</v>
      </c>
    </row>
    <row r="139" spans="1:15" ht="27" hidden="1">
      <c r="A139" s="82" t="s">
        <v>253</v>
      </c>
      <c r="B139" s="95" t="s">
        <v>255</v>
      </c>
      <c r="C139" s="96">
        <v>0</v>
      </c>
      <c r="D139" s="96">
        <v>0</v>
      </c>
      <c r="E139" s="84" t="e">
        <f>D139/C139*100</f>
        <v>#DIV/0!</v>
      </c>
      <c r="F139" s="97"/>
      <c r="G139" s="97"/>
      <c r="H139" s="85"/>
      <c r="I139" s="98">
        <f t="shared" si="24"/>
        <v>0</v>
      </c>
      <c r="J139" s="99"/>
      <c r="K139" s="100">
        <f t="shared" si="26"/>
        <v>0</v>
      </c>
      <c r="L139" s="98">
        <f t="shared" si="20"/>
        <v>0</v>
      </c>
      <c r="M139" s="99"/>
      <c r="N139" s="100">
        <f t="shared" si="21"/>
        <v>0</v>
      </c>
      <c r="O139" s="86" t="e">
        <f>N139/K139*100</f>
        <v>#DIV/0!</v>
      </c>
    </row>
    <row r="140" spans="1:15" ht="41.25" hidden="1">
      <c r="A140" s="82" t="s">
        <v>256</v>
      </c>
      <c r="B140" s="95" t="s">
        <v>257</v>
      </c>
      <c r="C140" s="96"/>
      <c r="D140" s="96"/>
      <c r="E140" s="84"/>
      <c r="F140" s="97"/>
      <c r="G140" s="97"/>
      <c r="H140" s="85" t="e">
        <f>G140/F140*100</f>
        <v>#DIV/0!</v>
      </c>
      <c r="I140" s="98">
        <f t="shared" si="24"/>
        <v>0</v>
      </c>
      <c r="J140" s="99"/>
      <c r="K140" s="100">
        <f t="shared" si="26"/>
        <v>0</v>
      </c>
      <c r="L140" s="98">
        <f t="shared" si="20"/>
        <v>0</v>
      </c>
      <c r="M140" s="99"/>
      <c r="N140" s="100">
        <f t="shared" si="21"/>
        <v>0</v>
      </c>
      <c r="O140" s="86" t="e">
        <f>N140/K140*100</f>
        <v>#DIV/0!</v>
      </c>
    </row>
    <row r="141" spans="1:15" ht="13.5" hidden="1">
      <c r="A141" s="82">
        <v>1006</v>
      </c>
      <c r="B141" s="95" t="s">
        <v>258</v>
      </c>
      <c r="C141" s="96"/>
      <c r="D141" s="96"/>
      <c r="E141" s="84" t="e">
        <f t="shared" si="31"/>
        <v>#DIV/0!</v>
      </c>
      <c r="F141" s="97">
        <v>0</v>
      </c>
      <c r="G141" s="97">
        <v>0</v>
      </c>
      <c r="H141" s="85"/>
      <c r="I141" s="98">
        <f t="shared" si="24"/>
        <v>0</v>
      </c>
      <c r="J141" s="99"/>
      <c r="K141" s="100">
        <f t="shared" si="26"/>
        <v>0</v>
      </c>
      <c r="L141" s="98">
        <f t="shared" si="20"/>
        <v>0</v>
      </c>
      <c r="M141" s="99"/>
      <c r="N141" s="100">
        <f t="shared" si="21"/>
        <v>0</v>
      </c>
      <c r="O141" s="86" t="e">
        <f t="shared" si="28"/>
        <v>#DIV/0!</v>
      </c>
    </row>
    <row r="142" spans="1:15" ht="13.5">
      <c r="A142" s="124">
        <v>1100</v>
      </c>
      <c r="B142" s="90" t="s">
        <v>259</v>
      </c>
      <c r="C142" s="91">
        <f>SUM(C143:C145)</f>
        <v>169327.6</v>
      </c>
      <c r="D142" s="91">
        <f>SUM(D143:D145)</f>
        <v>125078.9</v>
      </c>
      <c r="E142" s="91">
        <f>D142/C142*100</f>
        <v>73.86799316827262</v>
      </c>
      <c r="F142" s="111">
        <f>F143+F144+F145</f>
        <v>63883.1</v>
      </c>
      <c r="G142" s="111">
        <f>G143+G144</f>
        <v>41347.4</v>
      </c>
      <c r="H142" s="92">
        <f>G142/F142*100</f>
        <v>64.7235340802184</v>
      </c>
      <c r="I142" s="111">
        <f aca="true" t="shared" si="32" ref="I142:N142">I143+I144+I145</f>
        <v>233210.7</v>
      </c>
      <c r="J142" s="111">
        <f t="shared" si="32"/>
        <v>20583.1</v>
      </c>
      <c r="K142" s="111">
        <f>K143+K144+K145</f>
        <v>212627.59999999998</v>
      </c>
      <c r="L142" s="111">
        <f t="shared" si="32"/>
        <v>166426.30000000002</v>
      </c>
      <c r="M142" s="111">
        <f t="shared" si="32"/>
        <v>9378.3</v>
      </c>
      <c r="N142" s="111">
        <f t="shared" si="32"/>
        <v>157048</v>
      </c>
      <c r="O142" s="93">
        <f t="shared" si="28"/>
        <v>73.86059006450716</v>
      </c>
    </row>
    <row r="143" spans="1:15" ht="19.5" customHeight="1">
      <c r="A143" s="82">
        <v>1101</v>
      </c>
      <c r="B143" s="95" t="s">
        <v>260</v>
      </c>
      <c r="C143" s="96">
        <v>130259.8</v>
      </c>
      <c r="D143" s="96">
        <v>104155.8</v>
      </c>
      <c r="E143" s="84">
        <f t="shared" si="31"/>
        <v>79.96004907116394</v>
      </c>
      <c r="F143" s="97">
        <v>27484.5</v>
      </c>
      <c r="G143" s="97">
        <v>20820</v>
      </c>
      <c r="H143" s="85">
        <f>G143/F143*100</f>
        <v>75.7517873710637</v>
      </c>
      <c r="I143" s="98">
        <f t="shared" si="24"/>
        <v>157744.3</v>
      </c>
      <c r="J143" s="99">
        <v>20583.1</v>
      </c>
      <c r="K143" s="100">
        <f>I143-J143</f>
        <v>137161.19999999998</v>
      </c>
      <c r="L143" s="98">
        <f t="shared" si="20"/>
        <v>124975.8</v>
      </c>
      <c r="M143" s="99">
        <v>9378.3</v>
      </c>
      <c r="N143" s="100">
        <f t="shared" si="21"/>
        <v>115597.5</v>
      </c>
      <c r="O143" s="86">
        <f t="shared" si="28"/>
        <v>84.27857149106308</v>
      </c>
    </row>
    <row r="144" spans="1:15" ht="14.25" customHeight="1">
      <c r="A144" s="82">
        <v>1102</v>
      </c>
      <c r="B144" s="95" t="s">
        <v>261</v>
      </c>
      <c r="C144" s="96">
        <v>0</v>
      </c>
      <c r="D144" s="96">
        <v>0</v>
      </c>
      <c r="E144" s="84" t="e">
        <f t="shared" si="31"/>
        <v>#DIV/0!</v>
      </c>
      <c r="F144" s="97">
        <v>36398.6</v>
      </c>
      <c r="G144" s="97">
        <v>20527.4</v>
      </c>
      <c r="H144" s="85">
        <f>G144/F144*100</f>
        <v>56.396125125691654</v>
      </c>
      <c r="I144" s="98">
        <f t="shared" si="24"/>
        <v>36398.6</v>
      </c>
      <c r="J144" s="99"/>
      <c r="K144" s="100">
        <f>I144-J144</f>
        <v>36398.6</v>
      </c>
      <c r="L144" s="98">
        <f t="shared" si="20"/>
        <v>20527.4</v>
      </c>
      <c r="M144" s="99"/>
      <c r="N144" s="100">
        <f t="shared" si="21"/>
        <v>20527.4</v>
      </c>
      <c r="O144" s="86">
        <f t="shared" si="28"/>
        <v>56.396125125691654</v>
      </c>
    </row>
    <row r="145" spans="1:15" ht="14.25" customHeight="1">
      <c r="A145" s="82" t="s">
        <v>262</v>
      </c>
      <c r="B145" s="95" t="s">
        <v>261</v>
      </c>
      <c r="C145" s="96">
        <v>39067.8</v>
      </c>
      <c r="D145" s="96">
        <v>20923.1</v>
      </c>
      <c r="E145" s="84">
        <f t="shared" si="31"/>
        <v>53.55586953962086</v>
      </c>
      <c r="F145" s="97"/>
      <c r="G145" s="97"/>
      <c r="H145" s="85"/>
      <c r="I145" s="98">
        <f t="shared" si="24"/>
        <v>39067.8</v>
      </c>
      <c r="J145" s="99"/>
      <c r="K145" s="100">
        <f>I145-J145</f>
        <v>39067.8</v>
      </c>
      <c r="L145" s="98">
        <f t="shared" si="20"/>
        <v>20923.1</v>
      </c>
      <c r="M145" s="99"/>
      <c r="N145" s="100">
        <f t="shared" si="21"/>
        <v>20923.1</v>
      </c>
      <c r="O145" s="86">
        <f t="shared" si="28"/>
        <v>53.55586953962086</v>
      </c>
    </row>
    <row r="146" spans="1:15" ht="17.25" customHeight="1">
      <c r="A146" s="124">
        <v>1200</v>
      </c>
      <c r="B146" s="90" t="s">
        <v>263</v>
      </c>
      <c r="C146" s="91">
        <f>SUM(C147:C148)</f>
        <v>11414.3</v>
      </c>
      <c r="D146" s="91">
        <f>SUM(D147:D148)</f>
        <v>10080.3</v>
      </c>
      <c r="E146" s="102">
        <f>D146/C146*100</f>
        <v>88.31290574104412</v>
      </c>
      <c r="F146" s="91"/>
      <c r="G146" s="91"/>
      <c r="H146" s="92"/>
      <c r="I146" s="91">
        <f aca="true" t="shared" si="33" ref="I146:N146">I147</f>
        <v>11414.3</v>
      </c>
      <c r="J146" s="91">
        <f>J147+J148</f>
        <v>0</v>
      </c>
      <c r="K146" s="91">
        <f>K147+K148</f>
        <v>11414.3</v>
      </c>
      <c r="L146" s="91">
        <f t="shared" si="33"/>
        <v>10080.3</v>
      </c>
      <c r="M146" s="91">
        <f>M147+M148</f>
        <v>0</v>
      </c>
      <c r="N146" s="91">
        <f t="shared" si="33"/>
        <v>10080.3</v>
      </c>
      <c r="O146" s="103">
        <f t="shared" si="28"/>
        <v>88.31290574104412</v>
      </c>
    </row>
    <row r="147" spans="1:15" ht="24" customHeight="1">
      <c r="A147" s="82" t="s">
        <v>264</v>
      </c>
      <c r="B147" s="95" t="s">
        <v>265</v>
      </c>
      <c r="C147" s="96">
        <v>11414.3</v>
      </c>
      <c r="D147" s="96">
        <v>10080.3</v>
      </c>
      <c r="E147" s="84">
        <f>D147/C147*100</f>
        <v>88.31290574104412</v>
      </c>
      <c r="F147" s="97"/>
      <c r="G147" s="97"/>
      <c r="H147" s="85"/>
      <c r="I147" s="98">
        <f>C147+F147</f>
        <v>11414.3</v>
      </c>
      <c r="J147" s="99">
        <v>0</v>
      </c>
      <c r="K147" s="100">
        <f>I147-J147</f>
        <v>11414.3</v>
      </c>
      <c r="L147" s="98">
        <f t="shared" si="20"/>
        <v>10080.3</v>
      </c>
      <c r="M147" s="99"/>
      <c r="N147" s="100">
        <f t="shared" si="21"/>
        <v>10080.3</v>
      </c>
      <c r="O147" s="86">
        <f>N147/K147*100</f>
        <v>88.31290574104412</v>
      </c>
    </row>
    <row r="148" spans="1:15" ht="13.5" hidden="1">
      <c r="A148" s="82" t="s">
        <v>266</v>
      </c>
      <c r="B148" s="95" t="s">
        <v>267</v>
      </c>
      <c r="C148" s="96"/>
      <c r="D148" s="96">
        <v>0</v>
      </c>
      <c r="E148" s="84" t="e">
        <f>D148/C148*100</f>
        <v>#DIV/0!</v>
      </c>
      <c r="F148" s="97"/>
      <c r="G148" s="97"/>
      <c r="H148" s="85"/>
      <c r="I148" s="98">
        <f>C148+F148</f>
        <v>0</v>
      </c>
      <c r="J148" s="99"/>
      <c r="K148" s="100">
        <f>I148-J148</f>
        <v>0</v>
      </c>
      <c r="L148" s="98">
        <f t="shared" si="20"/>
        <v>0</v>
      </c>
      <c r="M148" s="99">
        <v>0</v>
      </c>
      <c r="N148" s="100">
        <f t="shared" si="21"/>
        <v>0</v>
      </c>
      <c r="O148" s="86" t="e">
        <f>N148/K148*100</f>
        <v>#DIV/0!</v>
      </c>
    </row>
    <row r="149" spans="1:15" ht="13.5">
      <c r="A149" s="124">
        <v>1300</v>
      </c>
      <c r="B149" s="90" t="s">
        <v>268</v>
      </c>
      <c r="C149" s="91">
        <f aca="true" t="shared" si="34" ref="C149:N149">C150</f>
        <v>30</v>
      </c>
      <c r="D149" s="91">
        <f t="shared" si="34"/>
        <v>10.1</v>
      </c>
      <c r="E149" s="91">
        <f t="shared" si="34"/>
        <v>33.666666666666664</v>
      </c>
      <c r="F149" s="91">
        <f t="shared" si="34"/>
        <v>0</v>
      </c>
      <c r="G149" s="91">
        <f t="shared" si="34"/>
        <v>0</v>
      </c>
      <c r="H149" s="102">
        <f t="shared" si="34"/>
        <v>0</v>
      </c>
      <c r="I149" s="91">
        <f t="shared" si="34"/>
        <v>30</v>
      </c>
      <c r="J149" s="91">
        <f t="shared" si="34"/>
        <v>0</v>
      </c>
      <c r="K149" s="91">
        <f t="shared" si="34"/>
        <v>30</v>
      </c>
      <c r="L149" s="91">
        <f t="shared" si="34"/>
        <v>10.1</v>
      </c>
      <c r="M149" s="91">
        <f t="shared" si="34"/>
        <v>0</v>
      </c>
      <c r="N149" s="91">
        <f t="shared" si="34"/>
        <v>10.1</v>
      </c>
      <c r="O149" s="103">
        <f t="shared" si="28"/>
        <v>33.666666666666664</v>
      </c>
    </row>
    <row r="150" spans="1:15" ht="17.25" customHeight="1">
      <c r="A150" s="82">
        <v>1301</v>
      </c>
      <c r="B150" s="95" t="s">
        <v>269</v>
      </c>
      <c r="C150" s="96">
        <v>30</v>
      </c>
      <c r="D150" s="96">
        <v>10.1</v>
      </c>
      <c r="E150" s="84">
        <f t="shared" si="31"/>
        <v>33.666666666666664</v>
      </c>
      <c r="F150" s="97"/>
      <c r="G150" s="97">
        <v>0</v>
      </c>
      <c r="H150" s="85">
        <v>0</v>
      </c>
      <c r="I150" s="98">
        <f t="shared" si="24"/>
        <v>30</v>
      </c>
      <c r="J150" s="99"/>
      <c r="K150" s="100">
        <f t="shared" si="26"/>
        <v>30</v>
      </c>
      <c r="L150" s="98">
        <f t="shared" si="20"/>
        <v>10.1</v>
      </c>
      <c r="M150" s="130"/>
      <c r="N150" s="100">
        <f t="shared" si="21"/>
        <v>10.1</v>
      </c>
      <c r="O150" s="86">
        <f t="shared" si="28"/>
        <v>33.666666666666664</v>
      </c>
    </row>
    <row r="151" spans="1:15" ht="24" customHeight="1">
      <c r="A151" s="124">
        <v>1400</v>
      </c>
      <c r="B151" s="90" t="s">
        <v>270</v>
      </c>
      <c r="C151" s="91">
        <f>SUM(C152:C154)</f>
        <v>366269.7</v>
      </c>
      <c r="D151" s="91">
        <f>SUM(D152:D154)</f>
        <v>315640.1</v>
      </c>
      <c r="E151" s="91">
        <f>D151/C151*100</f>
        <v>86.1769619490774</v>
      </c>
      <c r="F151" s="111">
        <f>F152+F153+F154</f>
        <v>0</v>
      </c>
      <c r="G151" s="111">
        <f>SUM(G152:G154)</f>
        <v>0</v>
      </c>
      <c r="H151" s="111"/>
      <c r="I151" s="111">
        <f aca="true" t="shared" si="35" ref="I151:N151">I152+I153+I154</f>
        <v>366269.7</v>
      </c>
      <c r="J151" s="111">
        <f t="shared" si="35"/>
        <v>366269.7</v>
      </c>
      <c r="K151" s="111">
        <f>K152+K153+K154</f>
        <v>0</v>
      </c>
      <c r="L151" s="111">
        <f t="shared" si="35"/>
        <v>315640.1</v>
      </c>
      <c r="M151" s="111">
        <f t="shared" si="35"/>
        <v>315640.1</v>
      </c>
      <c r="N151" s="111">
        <f t="shared" si="35"/>
        <v>0</v>
      </c>
      <c r="O151" s="93">
        <v>0</v>
      </c>
    </row>
    <row r="152" spans="1:15" ht="27" customHeight="1">
      <c r="A152" s="82">
        <v>1401</v>
      </c>
      <c r="B152" s="95" t="s">
        <v>271</v>
      </c>
      <c r="C152" s="96">
        <v>158548.7</v>
      </c>
      <c r="D152" s="96">
        <v>137408.9</v>
      </c>
      <c r="E152" s="84">
        <f t="shared" si="31"/>
        <v>86.66668348589423</v>
      </c>
      <c r="F152" s="97">
        <v>0</v>
      </c>
      <c r="G152" s="97">
        <v>0</v>
      </c>
      <c r="H152" s="85">
        <v>0</v>
      </c>
      <c r="I152" s="98">
        <f t="shared" si="24"/>
        <v>158548.7</v>
      </c>
      <c r="J152" s="99">
        <v>158548.7</v>
      </c>
      <c r="K152" s="100">
        <f>I152-J152</f>
        <v>0</v>
      </c>
      <c r="L152" s="98">
        <f t="shared" si="20"/>
        <v>137408.9</v>
      </c>
      <c r="M152" s="130">
        <v>137408.9</v>
      </c>
      <c r="N152" s="100">
        <f t="shared" si="21"/>
        <v>0</v>
      </c>
      <c r="O152" s="86">
        <v>0</v>
      </c>
    </row>
    <row r="153" spans="1:15" ht="13.5" hidden="1">
      <c r="A153" s="82">
        <v>1402</v>
      </c>
      <c r="B153" s="95" t="s">
        <v>272</v>
      </c>
      <c r="C153" s="96"/>
      <c r="D153" s="96"/>
      <c r="E153" s="84" t="e">
        <f t="shared" si="31"/>
        <v>#DIV/0!</v>
      </c>
      <c r="F153" s="97">
        <v>0</v>
      </c>
      <c r="G153" s="97">
        <v>0</v>
      </c>
      <c r="H153" s="85">
        <v>0</v>
      </c>
      <c r="I153" s="98">
        <f t="shared" si="24"/>
        <v>0</v>
      </c>
      <c r="J153" s="99"/>
      <c r="K153" s="100">
        <f>I153-J153</f>
        <v>0</v>
      </c>
      <c r="L153" s="98">
        <f t="shared" si="20"/>
        <v>0</v>
      </c>
      <c r="M153" s="130"/>
      <c r="N153" s="100">
        <f t="shared" si="21"/>
        <v>0</v>
      </c>
      <c r="O153" s="86">
        <v>0</v>
      </c>
    </row>
    <row r="154" spans="1:15" ht="13.5">
      <c r="A154" s="82">
        <v>1403</v>
      </c>
      <c r="B154" s="95" t="s">
        <v>273</v>
      </c>
      <c r="C154" s="96">
        <v>207721</v>
      </c>
      <c r="D154" s="96">
        <v>178231.2</v>
      </c>
      <c r="E154" s="84">
        <f t="shared" si="31"/>
        <v>85.80316867336477</v>
      </c>
      <c r="F154" s="97">
        <v>0</v>
      </c>
      <c r="G154" s="97">
        <v>0</v>
      </c>
      <c r="H154" s="85">
        <v>0</v>
      </c>
      <c r="I154" s="98">
        <f t="shared" si="24"/>
        <v>207721</v>
      </c>
      <c r="J154" s="99">
        <v>207721</v>
      </c>
      <c r="K154" s="100">
        <f>I154-J154</f>
        <v>0</v>
      </c>
      <c r="L154" s="98">
        <f t="shared" si="20"/>
        <v>178231.2</v>
      </c>
      <c r="M154" s="99">
        <v>178231.2</v>
      </c>
      <c r="N154" s="100">
        <f t="shared" si="21"/>
        <v>0</v>
      </c>
      <c r="O154" s="86">
        <v>0</v>
      </c>
    </row>
    <row r="155" spans="1:15" ht="14.25" thickBot="1">
      <c r="A155" s="184" t="s">
        <v>274</v>
      </c>
      <c r="B155" s="185"/>
      <c r="C155" s="131">
        <f>C10+C19+C21+C26+C59+C109+C111+C122+C127+C131+C142+C146+C149+C151</f>
        <v>6032025.8</v>
      </c>
      <c r="D155" s="131">
        <f>D151+D149+D146+D142+D131+D127+D122+D111+D109+D59+D26+D21+D19+D10</f>
        <v>3627027</v>
      </c>
      <c r="E155" s="131">
        <f>D155/C155*100</f>
        <v>60.12950077236076</v>
      </c>
      <c r="F155" s="131">
        <f>F10+F19+F21+F26+F59+F109+F111+F122+F127+F131+F142+F146+F149+F151</f>
        <v>837069</v>
      </c>
      <c r="G155" s="131">
        <f>G10+G19+G21+G26+G59+G109+G111+G122+G127+G131+G142+G146+G149+G151</f>
        <v>628135.4</v>
      </c>
      <c r="H155" s="132">
        <f>G155/F155*100</f>
        <v>75.03985931864638</v>
      </c>
      <c r="I155" s="131"/>
      <c r="J155" s="131">
        <f>J10+J19+J21+J26+J59+J109+J111+J122+J127+J131+J142+J146+J149+J151</f>
        <v>562652.9</v>
      </c>
      <c r="K155" s="131">
        <f>K151+K149+K146+K142+K131+K127+K122+K111+K109+K59+K26+K21+K19+K10</f>
        <v>6306441.899999999</v>
      </c>
      <c r="L155" s="133"/>
      <c r="M155" s="131">
        <f>M10+M19+M21+M26+M59+M109+M111+M122+M127+M131+M142+M146+M149+M151</f>
        <v>452347.69999999995</v>
      </c>
      <c r="N155" s="131">
        <f>N151+N149+N146+N142+N131+N127+N122+N111+N109+N59+N26+N21+N19+N10</f>
        <v>3802814.6999999993</v>
      </c>
      <c r="O155" s="134">
        <f t="shared" si="28"/>
        <v>60.30047941930615</v>
      </c>
    </row>
    <row r="156" spans="1:15" ht="14.25" customHeight="1" hidden="1">
      <c r="A156" s="73"/>
      <c r="B156" s="74"/>
      <c r="C156" s="135"/>
      <c r="D156" s="76"/>
      <c r="E156" s="136"/>
      <c r="F156" s="78"/>
      <c r="G156" s="78"/>
      <c r="H156" s="79"/>
      <c r="I156" s="79"/>
      <c r="J156" s="79"/>
      <c r="K156" s="81"/>
      <c r="L156" s="78"/>
      <c r="M156" s="81"/>
      <c r="N156" s="81"/>
      <c r="O156" s="80"/>
    </row>
    <row r="157" spans="1:15" ht="12.75" hidden="1">
      <c r="A157" s="137"/>
      <c r="B157" s="138"/>
      <c r="C157" s="139">
        <v>6032025.8</v>
      </c>
      <c r="D157" s="139">
        <v>3627027</v>
      </c>
      <c r="E157" s="139"/>
      <c r="F157" s="139">
        <v>837069</v>
      </c>
      <c r="G157" s="139">
        <v>628135.4</v>
      </c>
      <c r="H157" s="139"/>
      <c r="I157" s="139"/>
      <c r="J157" s="139">
        <v>562652.9</v>
      </c>
      <c r="K157" s="140">
        <v>6306441.9</v>
      </c>
      <c r="L157" s="139"/>
      <c r="M157" s="139">
        <v>452347.7</v>
      </c>
      <c r="N157" s="139">
        <v>3802814.7</v>
      </c>
      <c r="O157" s="139"/>
    </row>
    <row r="158" spans="1:15" ht="12.75" hidden="1">
      <c r="A158" s="137"/>
      <c r="B158" s="138"/>
      <c r="C158" s="141">
        <f>C157-C155</f>
        <v>0</v>
      </c>
      <c r="D158" s="141">
        <f>D157-D155</f>
        <v>0</v>
      </c>
      <c r="E158" s="142"/>
      <c r="F158" s="141">
        <f>F155-F157</f>
        <v>0</v>
      </c>
      <c r="G158" s="143">
        <f>G155-G157</f>
        <v>0</v>
      </c>
      <c r="H158" s="143"/>
      <c r="I158" s="143"/>
      <c r="J158" s="144">
        <f>J155-J157</f>
        <v>0</v>
      </c>
      <c r="K158" s="144">
        <f>K155-K157</f>
        <v>0</v>
      </c>
      <c r="L158" s="144">
        <f>L155-L157</f>
        <v>0</v>
      </c>
      <c r="M158" s="144">
        <f>M155-M157</f>
        <v>0</v>
      </c>
      <c r="N158" s="144">
        <f>N155-N157</f>
        <v>0</v>
      </c>
      <c r="O158" s="144"/>
    </row>
    <row r="159" spans="1:15" ht="12.75">
      <c r="A159" s="177" t="s">
        <v>275</v>
      </c>
      <c r="B159" s="177"/>
      <c r="C159" s="177"/>
      <c r="D159" s="145"/>
      <c r="E159" s="146"/>
      <c r="F159" s="145"/>
      <c r="G159" s="78"/>
      <c r="H159" s="79"/>
      <c r="I159" s="79"/>
      <c r="J159" s="79"/>
      <c r="K159" s="80"/>
      <c r="L159" s="79"/>
      <c r="M159" s="80"/>
      <c r="N159" s="81"/>
      <c r="O159" s="80"/>
    </row>
    <row r="160" spans="1:15" ht="12.75">
      <c r="A160" s="177" t="s">
        <v>276</v>
      </c>
      <c r="B160" s="177"/>
      <c r="C160" s="177"/>
      <c r="D160" s="147"/>
      <c r="E160" s="178" t="s">
        <v>277</v>
      </c>
      <c r="F160" s="178"/>
      <c r="G160" s="78"/>
      <c r="H160" s="79"/>
      <c r="I160" s="79"/>
      <c r="J160" s="79"/>
      <c r="K160" s="80"/>
      <c r="L160" s="79"/>
      <c r="M160" s="80"/>
      <c r="N160" s="81"/>
      <c r="O160" s="80"/>
    </row>
    <row r="161" spans="1:15" ht="12.75">
      <c r="A161" s="148"/>
      <c r="B161" s="149"/>
      <c r="C161" s="150"/>
      <c r="D161" s="151"/>
      <c r="E161" s="152"/>
      <c r="F161" s="153"/>
      <c r="G161" s="78"/>
      <c r="H161" s="79"/>
      <c r="I161" s="79"/>
      <c r="J161" s="79"/>
      <c r="K161" s="80"/>
      <c r="L161" s="79"/>
      <c r="M161" s="80"/>
      <c r="N161" s="81"/>
      <c r="O161" s="80"/>
    </row>
    <row r="162" spans="1:15" ht="12.75">
      <c r="A162" s="177" t="s">
        <v>278</v>
      </c>
      <c r="B162" s="177"/>
      <c r="C162" s="177"/>
      <c r="D162" s="154"/>
      <c r="E162" s="178" t="s">
        <v>279</v>
      </c>
      <c r="F162" s="178"/>
      <c r="G162" s="78"/>
      <c r="H162" s="79"/>
      <c r="I162" s="79"/>
      <c r="J162" s="79"/>
      <c r="K162" s="80"/>
      <c r="L162" s="79"/>
      <c r="M162" s="80"/>
      <c r="N162" s="81"/>
      <c r="O162" s="80"/>
    </row>
    <row r="163" spans="1:15" ht="12.75">
      <c r="A163" s="148"/>
      <c r="B163" s="155"/>
      <c r="C163" s="156"/>
      <c r="D163" s="145"/>
      <c r="E163" s="152"/>
      <c r="F163" s="153"/>
      <c r="G163" s="78"/>
      <c r="H163" s="79"/>
      <c r="I163" s="79"/>
      <c r="J163" s="79"/>
      <c r="K163" s="80"/>
      <c r="L163" s="79"/>
      <c r="M163" s="80"/>
      <c r="N163" s="81"/>
      <c r="O163" s="80"/>
    </row>
    <row r="164" spans="1:15" ht="12.75">
      <c r="A164" s="177" t="s">
        <v>280</v>
      </c>
      <c r="B164" s="177"/>
      <c r="C164" s="177"/>
      <c r="D164" s="154"/>
      <c r="E164" s="178" t="s">
        <v>281</v>
      </c>
      <c r="F164" s="178"/>
      <c r="G164" s="78"/>
      <c r="H164" s="79"/>
      <c r="I164" s="79"/>
      <c r="J164" s="79"/>
      <c r="K164" s="80"/>
      <c r="L164" s="79"/>
      <c r="M164" s="80"/>
      <c r="N164" s="81"/>
      <c r="O164" s="80"/>
    </row>
    <row r="165" spans="1:15" ht="12.75">
      <c r="A165" s="157"/>
      <c r="B165" s="158"/>
      <c r="C165" s="156"/>
      <c r="D165" s="145"/>
      <c r="E165" s="146"/>
      <c r="F165" s="145"/>
      <c r="G165" s="78"/>
      <c r="H165" s="79"/>
      <c r="I165" s="79"/>
      <c r="J165" s="79"/>
      <c r="K165" s="80"/>
      <c r="L165" s="79"/>
      <c r="M165" s="80"/>
      <c r="N165" s="81" t="s">
        <v>39</v>
      </c>
      <c r="O165" s="80"/>
    </row>
    <row r="166" spans="1:14" ht="12.75">
      <c r="A166" s="159"/>
      <c r="B166" s="159"/>
      <c r="C166" s="160" t="s">
        <v>282</v>
      </c>
      <c r="D166" s="161"/>
      <c r="E166" s="162" t="s">
        <v>283</v>
      </c>
      <c r="F166" s="163"/>
      <c r="G166" s="164"/>
      <c r="K166" t="s">
        <v>284</v>
      </c>
      <c r="N166" s="164"/>
    </row>
  </sheetData>
  <sheetProtection/>
  <mergeCells count="28"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A160:C160"/>
    <mergeCell ref="E160:F160"/>
    <mergeCell ref="A162:C162"/>
    <mergeCell ref="E162:F162"/>
    <mergeCell ref="A164:C164"/>
    <mergeCell ref="E164:F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2023-10-04T07:41:17Z</cp:lastPrinted>
  <dcterms:created xsi:type="dcterms:W3CDTF">2006-05-12T06:58:42Z</dcterms:created>
  <dcterms:modified xsi:type="dcterms:W3CDTF">2023-11-14T04:09:00Z</dcterms:modified>
  <cp:category/>
  <cp:version/>
  <cp:contentType/>
  <cp:contentStatus/>
</cp:coreProperties>
</file>