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796" activeTab="1"/>
  </bookViews>
  <sheets>
    <sheet name="доходы" sheetId="1" r:id="rId1"/>
    <sheet name="расходы" sheetId="2" r:id="rId2"/>
  </sheets>
  <definedNames>
    <definedName name="_xlnm.Print_Titles" localSheetId="0">'доходы'!$4:$6</definedName>
  </definedNames>
  <calcPr fullCalcOnLoad="1"/>
</workbook>
</file>

<file path=xl/sharedStrings.xml><?xml version="1.0" encoding="utf-8"?>
<sst xmlns="http://schemas.openxmlformats.org/spreadsheetml/2006/main" count="753" uniqueCount="303">
  <si>
    <t>БЕЗВОЗМЕЗДНЫЕ ПОСТУПЛЕНИЯ</t>
  </si>
  <si>
    <t>00020000000000000000</t>
  </si>
  <si>
    <t>00020700000000000180</t>
  </si>
  <si>
    <t>00010000000000000000</t>
  </si>
  <si>
    <t>ВСЕГО ДОХОДОВ</t>
  </si>
  <si>
    <t>Налоги на совокупный доход</t>
  </si>
  <si>
    <t>Налоги  на  имущество</t>
  </si>
  <si>
    <t>Штрафы, санкции, возмещение  ущерба</t>
  </si>
  <si>
    <t>00010500000000000000</t>
  </si>
  <si>
    <t>00010600000000000000</t>
  </si>
  <si>
    <t>00010800000000000000</t>
  </si>
  <si>
    <t>00011100000000000000</t>
  </si>
  <si>
    <t>00011600000000000000</t>
  </si>
  <si>
    <t>Платежи при пользовании  природными  ресурсами</t>
  </si>
  <si>
    <t>00011200000000000000</t>
  </si>
  <si>
    <t>Доходы от продажи материальных и нематериальных активов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</si>
  <si>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</si>
  <si>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</si>
  <si>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>00011400000000000000</t>
  </si>
  <si>
    <t>Прочие безвозмездные поступления</t>
  </si>
  <si>
    <t>Безвозмездные поступления от других бюджетов бюджетной системы Российской Федерации</t>
  </si>
  <si>
    <t>Государственная пошлина</t>
  </si>
  <si>
    <t>Октябрьский район</t>
  </si>
  <si>
    <t>городское поселение Андра</t>
  </si>
  <si>
    <t>городское поселение Октябрьское</t>
  </si>
  <si>
    <t>городское поселение Приобье</t>
  </si>
  <si>
    <t>городское поселение Талинка</t>
  </si>
  <si>
    <t>сельское поселение Каменное</t>
  </si>
  <si>
    <t>сельское поселение Карымкары</t>
  </si>
  <si>
    <t>сельское поселение М-Атлым</t>
  </si>
  <si>
    <t>сельское поселение Перегрёбное</t>
  </si>
  <si>
    <t>сельское поселение Сергино</t>
  </si>
  <si>
    <t>сельское поселение Унъюган</t>
  </si>
  <si>
    <t>сельское поселение Шеркалы</t>
  </si>
  <si>
    <t>Октябрьский район (консолидированный бюджет)</t>
  </si>
  <si>
    <t>00010900000000000000</t>
  </si>
  <si>
    <t>Задолженность и перерасчеты по отмененным налогам, сборам и иным обязательным платежам</t>
  </si>
  <si>
    <t>00011700000000000000</t>
  </si>
  <si>
    <t>Прочие неналоговые доходы</t>
  </si>
  <si>
    <t xml:space="preserve"> </t>
  </si>
  <si>
    <t>00011300000000000000</t>
  </si>
  <si>
    <t>Доходы от оказания платных услуг и компенсации затрат государства</t>
  </si>
  <si>
    <t>00011900000000000000</t>
  </si>
  <si>
    <t>Возврат остатков субсидий и субвенций прошлых лет</t>
  </si>
  <si>
    <t>КБК</t>
  </si>
  <si>
    <t>112</t>
  </si>
  <si>
    <t>111</t>
  </si>
  <si>
    <t>108</t>
  </si>
  <si>
    <t>116</t>
  </si>
  <si>
    <t>202</t>
  </si>
  <si>
    <t>207</t>
  </si>
  <si>
    <t>114</t>
  </si>
  <si>
    <t>105</t>
  </si>
  <si>
    <t>106</t>
  </si>
  <si>
    <t xml:space="preserve"> -</t>
  </si>
  <si>
    <t>113</t>
  </si>
  <si>
    <t>контроль</t>
  </si>
  <si>
    <t>00011500000000000000</t>
  </si>
  <si>
    <t>Административные платежи и сборы</t>
  </si>
  <si>
    <t>=</t>
  </si>
  <si>
    <t>Возврат остатков субсидий, субвенций и иных межбюджетных трансфертов, имеющих целевое назначение, прошлых лет</t>
  </si>
  <si>
    <t>Доходы бюджетов бюджетной системы от возврата бюджетами бюджетной системы РФ и организациями остатков субсидий, субвенций и иных межбюджетных трансфертов, имеющих целевое назначение, прошлых лет</t>
  </si>
  <si>
    <t>00021900000000000000</t>
  </si>
  <si>
    <t>00020200000000000000</t>
  </si>
  <si>
    <t>НАЛОГОВЫЕ И НЕНАЛОГОВЫЕ ДОХОДЫ</t>
  </si>
  <si>
    <t>(тыс.руб.)</t>
  </si>
  <si>
    <t>1 квартал</t>
  </si>
  <si>
    <t>2 квартал</t>
  </si>
  <si>
    <t>3 квартал</t>
  </si>
  <si>
    <t>4 квартал</t>
  </si>
  <si>
    <t>00021800000000000000</t>
  </si>
  <si>
    <t>00020700000000000000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</si>
  <si>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</si>
  <si>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</si>
  <si>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00010102000010000110</t>
  </si>
  <si>
    <t>Налог на доходы физических лиц</t>
  </si>
  <si>
    <t>Первонач. план на 2023 год</t>
  </si>
  <si>
    <t>Уточн. план на 2023 год</t>
  </si>
  <si>
    <t xml:space="preserve">% исп-ия к уточн. плану на 2023 год </t>
  </si>
  <si>
    <t xml:space="preserve">% исп-ия к первонач. плану на 2023 год </t>
  </si>
  <si>
    <t>Отчет об исполнении консолидированного бюджета Октябрьского района по состоянию на 01.05.2023</t>
  </si>
  <si>
    <t>План                 на 1 полугодие 2023 года</t>
  </si>
  <si>
    <t>Исполнение на 01.05.2023</t>
  </si>
  <si>
    <t xml:space="preserve">% исп-ия к плану за 1 полугодие 2023 года </t>
  </si>
  <si>
    <t>Отчет  об  исполнении  консолидированного  бюджета  района  по  расходам на 1 мая 2023 года</t>
  </si>
  <si>
    <t>ФКР</t>
  </si>
  <si>
    <t>Наименование показателя</t>
  </si>
  <si>
    <t>Бюджет Район</t>
  </si>
  <si>
    <t>Бюджет Поселения</t>
  </si>
  <si>
    <t>Консолидированный бюджет</t>
  </si>
  <si>
    <t>План на год</t>
  </si>
  <si>
    <t>исполнение на 01.05.2023</t>
  </si>
  <si>
    <t>% исполнения</t>
  </si>
  <si>
    <t>исполнение на 01.05.20223</t>
  </si>
  <si>
    <r>
      <t xml:space="preserve">план                </t>
    </r>
    <r>
      <rPr>
        <b/>
        <i/>
        <sz val="12"/>
        <rFont val="Times New Roman"/>
        <family val="1"/>
      </rPr>
      <t xml:space="preserve"> итого</t>
    </r>
    <r>
      <rPr>
        <b/>
        <i/>
        <sz val="11"/>
        <rFont val="Times New Roman"/>
        <family val="1"/>
      </rPr>
      <t xml:space="preserve"> </t>
    </r>
  </si>
  <si>
    <t>суммы подлежащие исключению</t>
  </si>
  <si>
    <r>
      <t xml:space="preserve">исполнение               </t>
    </r>
    <r>
      <rPr>
        <i/>
        <sz val="12"/>
        <rFont val="Times New Roman"/>
        <family val="1"/>
      </rPr>
      <t xml:space="preserve"> итого</t>
    </r>
    <r>
      <rPr>
        <i/>
        <sz val="11"/>
        <rFont val="Times New Roman"/>
        <family val="1"/>
      </rPr>
      <t xml:space="preserve"> </t>
    </r>
  </si>
  <si>
    <t>исполнения на 01.05.2023</t>
  </si>
  <si>
    <t>РАСХОДЫ</t>
  </si>
  <si>
    <t>01</t>
  </si>
  <si>
    <t>Общегосударственные  вопросы</t>
  </si>
  <si>
    <t>0102</t>
  </si>
  <si>
    <t>Функционирование  высшего  должностного  лица</t>
  </si>
  <si>
    <t>0103</t>
  </si>
  <si>
    <t>Функционирование  законодательных (представительных)  органов власти</t>
  </si>
  <si>
    <t>0104</t>
  </si>
  <si>
    <t>Функционирование  органов  местного   самоуправления</t>
  </si>
  <si>
    <t>0105</t>
  </si>
  <si>
    <t>Судебная система</t>
  </si>
  <si>
    <t>0106</t>
  </si>
  <si>
    <t>Обеспечение  деятельности  финансовых  органов</t>
  </si>
  <si>
    <t>0107</t>
  </si>
  <si>
    <t>Обеспечение проведения выборов и референдумов</t>
  </si>
  <si>
    <t>0111</t>
  </si>
  <si>
    <t>Резервный  фонд</t>
  </si>
  <si>
    <t>0113</t>
  </si>
  <si>
    <t>Другие  общегосударственные  вопросы</t>
  </si>
  <si>
    <t>02</t>
  </si>
  <si>
    <t>Национальная оборона</t>
  </si>
  <si>
    <t>0203</t>
  </si>
  <si>
    <t>Содержание инспекторов ВУС</t>
  </si>
  <si>
    <t>03</t>
  </si>
  <si>
    <t>Национальная  безопасность и правоохранительная деятельность</t>
  </si>
  <si>
    <t>0304</t>
  </si>
  <si>
    <t xml:space="preserve">ЗАГС </t>
  </si>
  <si>
    <t>0309</t>
  </si>
  <si>
    <t>Предупреждение и  ликвидация  последствий ЧС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</si>
  <si>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</si>
  <si>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</si>
  <si>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</si>
  <si>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</si>
  <si>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</t>
  </si>
  <si>
    <t>Национальная  экономика</t>
  </si>
  <si>
    <t>0401</t>
  </si>
  <si>
    <t>Государственная программа "Содействие занятости населения в Ханты-Мансийском автономном округе – Югре на 2014 – 2020 годы"</t>
  </si>
  <si>
    <t>0405</t>
  </si>
  <si>
    <t>Сельское хозяйство и рыболовство</t>
  </si>
  <si>
    <t>0408</t>
  </si>
  <si>
    <t>Воздушный транспорт (1120161400)</t>
  </si>
  <si>
    <t>Автомобильный транспорт (1140199990 - район, 4030099990, 4110089020, ****99990 - поселения)</t>
  </si>
  <si>
    <t>Водный транспорт (1130161400)</t>
  </si>
  <si>
    <t>0409</t>
  </si>
  <si>
    <t>Муниципальная  программа" Развитие транспортной  системы муниципального  образования Октябрьский  район" (11101S2390)</t>
  </si>
  <si>
    <t>Муниципальная  программа" Развитие транспортной  системы муниципального  образования Октябрьский  район"  (1110182390) окружные средства</t>
  </si>
  <si>
    <t>Содержание автомобильных дорог общего пользования (1110199990)  (дорожный фонд)</t>
  </si>
  <si>
    <r>
      <t>Основное мероприятие "Выполнение работ по содержанию автомобильных дорог общего пользования местного  значения, внутриквартальных автомобильных дорог, тротуаров в  городском поселении Приобье". (</t>
    </r>
    <r>
      <rPr>
        <sz val="11"/>
        <rFont val="Times New Roman"/>
        <family val="1"/>
      </rPr>
      <t>2560189111</t>
    </r>
    <r>
      <rPr>
        <sz val="11"/>
        <color indexed="8"/>
        <rFont val="Times New Roman"/>
        <family val="1"/>
      </rPr>
      <t xml:space="preserve">,2560199990, </t>
    </r>
    <r>
      <rPr>
        <sz val="11"/>
        <rFont val="Times New Roman"/>
        <family val="1"/>
      </rPr>
      <t>2560189112</t>
    </r>
    <r>
      <rPr>
        <sz val="11"/>
        <color indexed="8"/>
        <rFont val="Times New Roman"/>
        <family val="1"/>
      </rPr>
      <t xml:space="preserve">, </t>
    </r>
    <r>
      <rPr>
        <sz val="11"/>
        <rFont val="Times New Roman"/>
        <family val="1"/>
      </rPr>
      <t>2570199990</t>
    </r>
    <r>
      <rPr>
        <sz val="11"/>
        <color indexed="8"/>
        <rFont val="Times New Roman"/>
        <family val="1"/>
      </rPr>
      <t>)</t>
    </r>
  </si>
  <si>
    <t>Основное мероприятие "Капитальный ремонт и ремонт автомобильных дорог местного значения городского поселения Талинка". (0300189111, 0300289112, 0300199990, 0300399990)</t>
  </si>
  <si>
    <t>Основное мероприятие "Содержание автомобильных дорог" (0400299990)</t>
  </si>
  <si>
    <r>
      <t>Основное мероприятие "Реализация мероприятий в рамках дорожной деятельности" (</t>
    </r>
    <r>
      <rPr>
        <sz val="11"/>
        <rFont val="Times New Roman"/>
        <family val="1"/>
      </rPr>
      <t>1110189111, 1110189112</t>
    </r>
    <r>
      <rPr>
        <sz val="11"/>
        <color indexed="8"/>
        <rFont val="Times New Roman"/>
        <family val="1"/>
      </rPr>
      <t>, 1110189113, 1500289152)(0110189111, 0110189112, 1110199990 , 4030089112 поселения)</t>
    </r>
  </si>
  <si>
    <t xml:space="preserve"> (0100199990, 0100189111, 0100489112, 0100189113, ,0100189152, 4030089111,0100190105, 0100189112)</t>
  </si>
  <si>
    <t>Основное мероприятие "Проведение диагностики автомобильных дорог" ( 0100490106)</t>
  </si>
  <si>
    <t>Основное мероприятие "Содержание автомобильных дорог" (0100299990)</t>
  </si>
  <si>
    <t>Основное мероприятие "Приобретение дорожных знаков и краски для разметки" (0100399990)</t>
  </si>
  <si>
    <t>Основное мероприятие "Закупка товаров, работ и услуг для обеспечения  государственных (муниципальных) нужд" (0100199990, 0100189111, 0100189112)</t>
  </si>
  <si>
    <t>Расходы на реализацию мероприятий (2560199990, 2570199990)</t>
  </si>
  <si>
    <t>Содержание и ремонт автомобильных дорог общего пользования (4030099990) (средства бюджетов поселений)</t>
  </si>
  <si>
    <t>0410</t>
  </si>
  <si>
    <t>Связь и информатика</t>
  </si>
  <si>
    <t>0412</t>
  </si>
  <si>
    <t>Иные межбюджетные трансферты на межевание земельных участков (1800289182, 1800299990)(4030089182, 1800299990, 4010089182, 4050089182 поселения)</t>
  </si>
  <si>
    <t>Реализация мероприятий по градостроительной деятельностиа (0910282761, 09102S2761)</t>
  </si>
  <si>
    <t>Реализация мероприятий муниципальной программы "Поддержка малого и среднего предпринимательства в Октябрьском районе" ( 0810199990,0820199990,  ****82380, ****S2380)</t>
  </si>
  <si>
    <t>Расходы на развитие деятельности по заготовке и переработке дикоросов (0500284190 )</t>
  </si>
  <si>
    <t>Расходы на финансовую поддержку впервые зарегистрированным и действующим менее одного года субъектам малого и среднего предпринимательства в органах местного самоуправления ( 082I4S2320, 082I482320)</t>
  </si>
  <si>
    <t>Осуществление полномочий по государственному управлению охраной труда (1910184120, 1910199990) тс. 01.30.39</t>
  </si>
  <si>
    <t>Субсидии по развитию малого и среднего предпринимательства (0810161200, 0820161200, 082I4S2330, 082I482330)</t>
  </si>
  <si>
    <t xml:space="preserve">Подпрограмма "Градостроительное обеспечение и комплексное развитие территории Октябрьского района" (13100S2911, 1310082911) </t>
  </si>
  <si>
    <t>Осуществление полномочий по государственному управлению охраной труда (1910199990) местный бюджет</t>
  </si>
  <si>
    <t>Реализация мероприятий муниципальной программы "Развитие агропромышленного комплекса в муниципальном образовании Октябрьский район" Расходы на развитие  системы заготовки и переработки дикиросов (0500284190)</t>
  </si>
  <si>
    <t>Реализация мероприятий в области жилищно-коммунального хозяйтсва(4060099990)</t>
  </si>
  <si>
    <t>Реализация мероприятий в рамках непрограммного направления деятельности (4030099990)</t>
  </si>
  <si>
    <t>05</t>
  </si>
  <si>
    <t>Жилищно-коммунальное хозяйство</t>
  </si>
  <si>
    <t>0501</t>
  </si>
  <si>
    <t>Развитие жилищной сферы в муниципальном образовании Октябрьский район" (0910182661, 0910199990, 09101S2661, 091F382661, 091F3S2661, 0910342110) 01.40.04, 01.02.00, 01.00.00, 01.40.01</t>
  </si>
  <si>
    <t xml:space="preserve"> "Управление и распоряжение  муниципальным  имуществом муниципального  образования Октябрьский  район" (1800199990)</t>
  </si>
  <si>
    <t>Укрепление материально-технической базы объектов муниципальной собственности (1800742110)</t>
  </si>
  <si>
    <t>Строительство и реконструкция  объектов  муниципальной  собственности (0910342110)</t>
  </si>
  <si>
    <t>Основное мероприятие "Приобретение жилых помещений в целях предоставления гражданам, формирование муниципального маневренного жилищного фонда" (0910182762, 09101S2762, 09101S2901, 0910182901, 0910199990)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</si>
  <si>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бюджета автономного округа (091F367484)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</si>
  <si>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местного бюджета  (091F36748S)</t>
  </si>
  <si>
    <t>Региональный проект "Обеспечение устойчивого сокращения непригодного для проживания жилищного фонда". Расходы на обеспечение устойчивого сокращения непригодного для проживания жилищного фонда за счет поступивших от гос.корпорации - Фонда содействия реформированию ЖКХ. (091F367483)</t>
  </si>
  <si>
    <t>Основное мероприятие "Признание объектов недвижимости аварийными и проведение мероприятий по их сносу" 1030289107,01030289108, 1030299108</t>
  </si>
  <si>
    <t>Основное мероприятие "Управление и аспоряжение муниципальным имуществом муниципального образования Октябрьский район" (1800199990)</t>
  </si>
  <si>
    <t>Капитальный ремонт жилого фонда 1030189102, 1030142120, 1030199990 (4060099990,4060089102, 4010089102, 4010099990  средства поселений)</t>
  </si>
  <si>
    <t>0502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</si>
  <si>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 (1020161100, ****61110,****61120,***61130, 1020189103, 1020184340,1020182830, 10201S2830 )  (0220161100, 4060061100, 4060089103 поселения)</t>
  </si>
  <si>
    <t xml:space="preserve"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(расходы на финансовое обеспечение затрат в целях оплаты задолженности организаций коммунального компдлекса за потребление топливо-энергетические ресурсы перед гарантирующими поставщиками) 1020185150 т.с. 01.51.22 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</si>
  <si>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(предоставление субсидий организациям в городских поселениях Талинка, Октябрьское) (1020161100 т.с. 01.00)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</si>
  <si>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 (электроснабжение) (10201S2240) местный бюджет</t>
  </si>
  <si>
    <t>Предоставление субсидий организациям на реализацию подпрограммы "Обеспечение равных прав потребителей на получение энергетических ресурсов" муниципальной программы "Жилищно-коммунальный комплекс и городская среда в муниципальном образовании Октябрьский район" (электроснабжение) (1020182240) окружной бюджет</t>
  </si>
  <si>
    <t>Реализация мероприятий по  разработке, обследованию объектов водоснабжения(1010189109)(Талинка)</t>
  </si>
  <si>
    <t>Основное  мероприятие " Реализация мероприятий обеспечения  качественными  коммунальными  услугами"  1010189104</t>
  </si>
  <si>
    <t>Расходы на реализацию полномочий в сфере ЖКХ (1010182591, 10101S2591, 1010199990,1010189105)(4060082591, 40600S2591 , 0210182591, 02101S2591, поселения)</t>
  </si>
  <si>
    <t>модернизация систем коммунальной инфраструктуры за счет средств бюджета Ханты-Мансийского автономного округа,Югры (*****9605, 1010109505)</t>
  </si>
  <si>
    <t>Региональный проект "Чистая вода" (101F5S2190)</t>
  </si>
  <si>
    <t>Основное мероприятие "Реализация мероприятий обеспечения качественными коммунальными услугами". Расходы на реконструкцию, расширение, модернизацию, строительство коммунальных объектов (101F582190)</t>
  </si>
  <si>
    <t>Иные межбюджетные трансферты на аварийно-технический запас(1010189101,) (0210189101, 4060089101 поселения)</t>
  </si>
  <si>
    <t xml:space="preserve">Расходы на реализацию мероприятий по строительству и реконструкции (модернизации) объектов питьевого водоснабжения 101F5S2140, 101F582140
</t>
  </si>
  <si>
    <t>Межбюджетные трансферты, передаваемые бюджетным муниципальным образованиям на осуществление части полномочий по решению вопросов местного значения в соответствии с заключенными соглашениями (4110089020 поселения)</t>
  </si>
  <si>
    <t>Основное мероприятие "Расходы на аварийно-технический запас в сфере ЖКХ"(0210199990 , 4060099990 поселения)</t>
  </si>
  <si>
    <t>Капитальные вложения в объекты государственной (муниципально) собственности (1010142110,)</t>
  </si>
  <si>
    <t>Разработка проектно-сметной документации (1010142130, 1010189104, )(4060089104,  поселения)</t>
  </si>
  <si>
    <t>Иные межбюджетные трансферты на реализацию полномочий в сфере жкк (подготовка к осенне-зимнему периоду(1010189105)</t>
  </si>
  <si>
    <t>Содержание резервов материальных ресурсов для предупреждения, ликвидации чрезвычайных ситуаций. (1010120030)</t>
  </si>
  <si>
    <t>0503</t>
  </si>
  <si>
    <t>Основное мероприятие "Реализация мероприятий обеспечения качественными коммунальными услугами". Подпрограмма "Формирование комфортной городской среды". (105F255550, 105F2S2600, 105F282600), (025F255550, 406F255550, 105F255550, 406F282600, 406F2S2600 поселения)</t>
  </si>
  <si>
    <t>Реализация  мероприятий  муниципальной  программы "Обеспечение и организация мероприятий по благоустройству улиц, тротуаров, сохранение объектов внешнего благоустройства (зеленое хозяйство), содержание, ремонт объектов уличного освещения(1500189151, 4060089151 поселения)</t>
  </si>
  <si>
    <t>Основное мероприятие "Капитальный ремонт и ремонт автомобильных дорог общего пользования местного значения" (4060089130)</t>
  </si>
  <si>
    <t>Расходы на создание площадок временного накопления твердых коммунальных отходов (0100189061)</t>
  </si>
  <si>
    <t>Расходы на конкурсный отбор инициативных проектов (0200182751, 0200182753, 0200182754), ****2751, ***2753, ****2754</t>
  </si>
  <si>
    <t xml:space="preserve">Иные межбюджетные трансферты на благоустройство территорий муниципальных образований 1050189106, 1320189130
</t>
  </si>
  <si>
    <t>"Улучшение экологической ситуации на территории Октябрьского района" расходы на создание площадок временного накопления твердых коммунальных отходов(0600289061)(4060089061 поселения)</t>
  </si>
  <si>
    <t>Реализация мероприятий муниципальной программы "Развитие гражданского общества в муниципальном образовании Октябрьский район" (2200282751, 2200282753) (0500182751, 05001S2751, 02000S2753,  0200082753 поселения)</t>
  </si>
  <si>
    <t>"Улучшение экологической ситуации на территории Октябрьского района"  за счет средств резервного фонда Правительства Ханты-Мансийского автономного округа -Югры(0600285150)</t>
  </si>
  <si>
    <t>Основное мероприятие "Увеличение количества благоустроенных дворовых территорий и мест общего пользования" (1050199990)</t>
  </si>
  <si>
    <t>Расходы на признание объектов аварийными (4060089108, 0250189108, 0100189108)</t>
  </si>
  <si>
    <t>Расходы по содействию местному самоуправлению в развитии исторических и иных местных традиций в рамках непрограммного направления  деятельности (1640482420) 4060082420, 0100199990 доля поселения 40600S2420</t>
  </si>
  <si>
    <t>Субсидии на формирование современной городской среды (105F255550)</t>
  </si>
  <si>
    <t>Расходы на капитальный ремонт муниципального жилищного фонда (10501S2600, 105F282600)</t>
  </si>
  <si>
    <t>Расходы на организацию мероприятий при осуществлении деятельности по обращению с животными без владельцев 4060089051</t>
  </si>
  <si>
    <t>Основное мероприятие "Реализация социально значимых инициативных проектов на территории муниципального образования Октябрьский район"( 0500182751, 05001S2751)</t>
  </si>
  <si>
    <t xml:space="preserve"> Реализация мероприятий (0100199990, 4060099990, 0250199990, 0500199991)</t>
  </si>
  <si>
    <t>0505</t>
  </si>
  <si>
    <t>Администрирование по жилищному отделу</t>
  </si>
  <si>
    <t>06</t>
  </si>
  <si>
    <t>Охрана окружающей среды</t>
  </si>
  <si>
    <t>0605</t>
  </si>
  <si>
    <t>Другие вопросы в области охраны окружающей среды</t>
  </si>
  <si>
    <t>07</t>
  </si>
  <si>
    <t>Образование</t>
  </si>
  <si>
    <t>0701</t>
  </si>
  <si>
    <t>Дошкольное образование</t>
  </si>
  <si>
    <t xml:space="preserve">Субсидии на строительство и реконструкцию объектов муниципальной собственности (0140442110) </t>
  </si>
  <si>
    <t>0702</t>
  </si>
  <si>
    <t>Общее образование</t>
  </si>
  <si>
    <t>Расходы на соц.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гос. аккредитацию  основным общеобразовательным программам (140284030)</t>
  </si>
  <si>
    <t>Расходы на организацию бесплатного горячего питания обучающихся, получающих начальное общее образование в гоосударственных и муниципальных образовательных организациях (01402L3040)</t>
  </si>
  <si>
    <t>Региональный проект "Современная школа" Расходы на строительство и  реконструкцию общеобразовательных организаций (014E182680, 014Е1S2680)</t>
  </si>
  <si>
    <t>Субсидии на строительство и реконструкцию дошкольных образовательных и общеобразовательных учреждений в рамках подпрограммы "Общее образование и дополнительное образование"  муниципальной  программы "Развитие образования в Октябрьском  районе" (0140482030) 01.40.18 и местн. 01404S2030</t>
  </si>
  <si>
    <t>0703</t>
  </si>
  <si>
    <t>Дополнительное образование детей</t>
  </si>
  <si>
    <t>0707</t>
  </si>
  <si>
    <t>Молодежная политика  и оздоровление   детей</t>
  </si>
  <si>
    <t>0709</t>
  </si>
  <si>
    <t>Другие вопросы в области  образования</t>
  </si>
  <si>
    <t>08</t>
  </si>
  <si>
    <t>Культура и кинематография</t>
  </si>
  <si>
    <t>0801</t>
  </si>
  <si>
    <t>Культура</t>
  </si>
  <si>
    <t>Подпрограмма "Библиотечное дело" (0310182520, 03101S2520, 4070082520, 40700S2520 поселения)</t>
  </si>
  <si>
    <t>0802</t>
  </si>
  <si>
    <t>Кинематография</t>
  </si>
  <si>
    <t>0804</t>
  </si>
  <si>
    <t>Другие вопросы в области культуры, кинематографии</t>
  </si>
  <si>
    <t>09</t>
  </si>
  <si>
    <t xml:space="preserve">Здравоохранение </t>
  </si>
  <si>
    <t>0907</t>
  </si>
  <si>
    <t>Дотация по обеспечению  санитарно-эпидемиологической безопасности при подготовке к проведению общероссийского голосования (140W058530)</t>
  </si>
  <si>
    <t>0909</t>
  </si>
  <si>
    <t>Бюджетные инвестиции в объекты капитального строительства государственной собственности субъектов РФ (1800542110)</t>
  </si>
  <si>
    <t>Расходы на организацию мероприятий по проведению дезинсекции и дератизации (1800684280)</t>
  </si>
  <si>
    <t>Социальная политика</t>
  </si>
  <si>
    <t>Пенсионное обеспечение</t>
  </si>
  <si>
    <t>Субвенции на осуществление полномочий по обеспечению жильем отдельных категорий граждан, установленных федеральным законом от 12.01.1995 № 5-ФЗ "О ветеранах" и …" (0920251350) 01.20.04 (09202D1340 01.30.15) 0920251340</t>
  </si>
  <si>
    <t>1003</t>
  </si>
  <si>
    <t>Муниципальная  программа" Развитие агропромышленного  комплекса в муниципальном  образовании  Октябрьский  район" (05004L5760, 0920251350)</t>
  </si>
  <si>
    <t>Субсидии на софинансирование мероприятий подпрограммы "Обеспечение жильем молодых семей"  за счет средств бюджета автономного округа (09205L1780)</t>
  </si>
  <si>
    <t>Компенсация части родительской платы за содержание ребенка в государственных и муниципальных образовательных учреждениях, реализующих общеобразовательную программу дошкольного образования (0140284050) тс 01.30.09</t>
  </si>
  <si>
    <t>Субвенции на предоставление дополнительных мер социальной поддержки детям-сиротам и детям, оставшимся без попечения родителей, а так же лицам из числа детей-сирот и детей, оставшихся без попечения родителей, усыновителям, приемным родителям, патронатных воспитателям и воспитателям детских домов семейного типа в рамках подпрограммы "Дети Югры" государственной программы "Социальная поддержка жителей ХМАО-Югры на 2014-2020 годы" (1310184060)</t>
  </si>
  <si>
    <t>1004</t>
  </si>
  <si>
    <t>Субвенции на обеспечение предоставления жилых помещений детям-сиротам и детям, оставшимся без попечения родителей, лицам из числа по договорам найма специализированных жилых помещений в рамках подпрограммы "Преодоление социальной исключенности" государственной программы "Социальная поддержка жителей Ханты-Мансийского автономного округа - Югры" за счет средств автономного округа (1310184310)</t>
  </si>
  <si>
    <t>Обеспечение жильем молодых семей (09201L4970) 01.40.02, 01.02.00, 01.41.04,</t>
  </si>
  <si>
    <t>1006</t>
  </si>
  <si>
    <t>Реализация мероприятий по защите населения и территории от чрезвычайных ситуацийприродного и техногенного характера, гражданская оборона (4020099990)</t>
  </si>
  <si>
    <t>Осуществление деятельности отдела по опеке и попечительству</t>
  </si>
  <si>
    <t>Физическая культура и спорт</t>
  </si>
  <si>
    <t>Физическая культура</t>
  </si>
  <si>
    <t>Массовый спорт</t>
  </si>
  <si>
    <t>1103</t>
  </si>
  <si>
    <t>Спорт высших достижений</t>
  </si>
  <si>
    <t>Средства массовой информации</t>
  </si>
  <si>
    <t>1202</t>
  </si>
  <si>
    <t>Периодическая печать и издательства</t>
  </si>
  <si>
    <t>1204</t>
  </si>
  <si>
    <t>Другие вопросы в области средств массовой информации</t>
  </si>
  <si>
    <t>Обслуживание государственного и муниципального долга</t>
  </si>
  <si>
    <t>Обслуживание внутреннего государственного и муниципального долга</t>
  </si>
  <si>
    <t>Межбюджетные трансферты</t>
  </si>
  <si>
    <t>Дотации на выравнивание  бюджетной обеспеченности субъектов РФ и муниципальных образований</t>
  </si>
  <si>
    <t>Иные дотации</t>
  </si>
  <si>
    <t>Прочие межбюджетные трансферты</t>
  </si>
  <si>
    <t>ИТОГО РАСХОДОВ</t>
  </si>
  <si>
    <t>Председатель Комитета по управлению муниципальными</t>
  </si>
  <si>
    <t>финансами администрации Октябрьского района</t>
  </si>
  <si>
    <t>Куклина Н.Г.</t>
  </si>
  <si>
    <t>Заведующий отделом учета исполнения бюджета</t>
  </si>
  <si>
    <t>Мальгин С.В.</t>
  </si>
  <si>
    <t>Заведующий бюджетным отделом</t>
  </si>
  <si>
    <t>Заворотынская Н.А.</t>
  </si>
  <si>
    <t>Заведующий отделом  доходов</t>
  </si>
  <si>
    <t>Мартюшова О.Г.</t>
  </si>
  <si>
    <t xml:space="preserve">                        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</si>
</sst>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00"/>
    <numFmt numFmtId="181" formatCode="_-* #,##0.0_р_._-;\-* #,##0.0_р_._-;_-* &quot;-&quot;?_р_._-;_-@_-"/>
    <numFmt numFmtId="182" formatCode="#,##0.00_ ;\-#,##0.00\ "/>
  </numFmts>
  <fonts count="74">
    <font>
      <sz val="10"/>
      <name val="Arial Cyr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8"/>
      <name val="Arial Cyr"/>
      <family val="2"/>
    </font>
    <font>
      <sz val="10"/>
      <color indexed="9"/>
      <name val="Arial Cyr"/>
      <family val="0"/>
    </font>
    <font>
      <b/>
      <sz val="12"/>
      <color indexed="30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i/>
      <sz val="12"/>
      <name val="Times New Roman"/>
      <family val="1"/>
    </font>
    <font>
      <sz val="11"/>
      <name val="Arial Cyr"/>
      <family val="0"/>
    </font>
    <font>
      <b/>
      <sz val="11"/>
      <color indexed="8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1"/>
      <color indexed="36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i/>
      <sz val="10"/>
      <color indexed="8"/>
      <name val="Times New Roman"/>
      <family val="1"/>
    </font>
    <font>
      <sz val="8"/>
      <color indexed="10"/>
      <name val="Arial Cyr"/>
      <family val="0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  <font>
      <i/>
      <sz val="10"/>
      <color theme="1"/>
      <name val="Times New Roman"/>
      <family val="1"/>
    </font>
    <font>
      <sz val="11"/>
      <color theme="1"/>
      <name val="Times New Roman"/>
      <family val="1"/>
    </font>
    <font>
      <sz val="8"/>
      <color rgb="FFFF0000"/>
      <name val="Arial Cyr"/>
      <family val="0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349979996681213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5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22" fillId="0" borderId="0">
      <alignment/>
      <protection/>
    </xf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0" fontId="6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8" fillId="32" borderId="0" applyNumberFormat="0" applyBorder="0" applyAlignment="0" applyProtection="0"/>
  </cellStyleXfs>
  <cellXfs count="222">
    <xf numFmtId="0" fontId="0" fillId="0" borderId="0" xfId="0" applyAlignment="1">
      <alignment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178" fontId="7" fillId="0" borderId="0" xfId="0" applyNumberFormat="1" applyFont="1" applyFill="1" applyBorder="1" applyAlignment="1">
      <alignment/>
    </xf>
    <xf numFmtId="178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178" fontId="2" fillId="0" borderId="0" xfId="0" applyNumberFormat="1" applyFont="1" applyFill="1" applyBorder="1" applyAlignment="1">
      <alignment horizontal="right" vertical="top" wrapText="1"/>
    </xf>
    <xf numFmtId="0" fontId="0" fillId="0" borderId="0" xfId="0" applyFill="1" applyAlignment="1">
      <alignment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178" fontId="7" fillId="0" borderId="0" xfId="0" applyNumberFormat="1" applyFont="1" applyFill="1" applyAlignment="1">
      <alignment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1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vertical="top" wrapText="1"/>
    </xf>
    <xf numFmtId="49" fontId="2" fillId="0" borderId="12" xfId="0" applyNumberFormat="1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178" fontId="5" fillId="0" borderId="13" xfId="0" applyNumberFormat="1" applyFont="1" applyFill="1" applyBorder="1" applyAlignment="1">
      <alignment horizontal="right" vertical="top"/>
    </xf>
    <xf numFmtId="178" fontId="5" fillId="0" borderId="13" xfId="0" applyNumberFormat="1" applyFont="1" applyFill="1" applyBorder="1" applyAlignment="1">
      <alignment vertical="top"/>
    </xf>
    <xf numFmtId="0" fontId="2" fillId="0" borderId="12" xfId="0" applyFont="1" applyFill="1" applyBorder="1" applyAlignment="1">
      <alignment vertical="top" wrapText="1" shrinkToFit="1"/>
    </xf>
    <xf numFmtId="178" fontId="5" fillId="0" borderId="10" xfId="0" applyNumberFormat="1" applyFont="1" applyFill="1" applyBorder="1" applyAlignment="1">
      <alignment horizontal="right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vertical="top"/>
    </xf>
    <xf numFmtId="49" fontId="1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left" vertical="top"/>
    </xf>
    <xf numFmtId="178" fontId="4" fillId="0" borderId="10" xfId="0" applyNumberFormat="1" applyFont="1" applyFill="1" applyBorder="1" applyAlignment="1">
      <alignment horizontal="right" vertical="top"/>
    </xf>
    <xf numFmtId="0" fontId="2" fillId="0" borderId="13" xfId="0" applyFont="1" applyFill="1" applyBorder="1" applyAlignment="1">
      <alignment vertical="top" wrapText="1"/>
    </xf>
    <xf numFmtId="49" fontId="5" fillId="0" borderId="13" xfId="0" applyNumberFormat="1" applyFont="1" applyFill="1" applyBorder="1" applyAlignment="1">
      <alignment horizontal="center" vertical="top"/>
    </xf>
    <xf numFmtId="49" fontId="5" fillId="0" borderId="11" xfId="0" applyNumberFormat="1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vertical="top"/>
    </xf>
    <xf numFmtId="178" fontId="1" fillId="0" borderId="13" xfId="0" applyNumberFormat="1" applyFont="1" applyFill="1" applyBorder="1" applyAlignment="1">
      <alignment horizontal="right" vertical="top" wrapText="1"/>
    </xf>
    <xf numFmtId="0" fontId="2" fillId="0" borderId="13" xfId="0" applyFont="1" applyFill="1" applyBorder="1" applyAlignment="1">
      <alignment horizontal="justify" vertical="top" wrapText="1"/>
    </xf>
    <xf numFmtId="0" fontId="2" fillId="0" borderId="13" xfId="0" applyFont="1" applyFill="1" applyBorder="1" applyAlignment="1">
      <alignment vertical="top"/>
    </xf>
    <xf numFmtId="49" fontId="2" fillId="0" borderId="10" xfId="0" applyNumberFormat="1" applyFont="1" applyFill="1" applyBorder="1" applyAlignment="1">
      <alignment horizontal="left" vertical="top" wrapText="1"/>
    </xf>
    <xf numFmtId="49" fontId="1" fillId="0" borderId="10" xfId="0" applyNumberFormat="1" applyFont="1" applyFill="1" applyBorder="1" applyAlignment="1">
      <alignment horizontal="left" vertical="top" wrapText="1"/>
    </xf>
    <xf numFmtId="49" fontId="2" fillId="0" borderId="13" xfId="0" applyNumberFormat="1" applyFont="1" applyFill="1" applyBorder="1" applyAlignment="1">
      <alignment horizontal="left" vertical="top" wrapText="1"/>
    </xf>
    <xf numFmtId="179" fontId="5" fillId="0" borderId="13" xfId="0" applyNumberFormat="1" applyFont="1" applyFill="1" applyBorder="1" applyAlignment="1">
      <alignment vertical="top"/>
    </xf>
    <xf numFmtId="49" fontId="2" fillId="0" borderId="11" xfId="0" applyNumberFormat="1" applyFont="1" applyFill="1" applyBorder="1" applyAlignment="1">
      <alignment horizontal="left" vertical="top" wrapText="1"/>
    </xf>
    <xf numFmtId="49" fontId="5" fillId="0" borderId="13" xfId="0" applyNumberFormat="1" applyFont="1" applyFill="1" applyBorder="1" applyAlignment="1">
      <alignment horizontal="left" vertical="top"/>
    </xf>
    <xf numFmtId="49" fontId="5" fillId="0" borderId="11" xfId="0" applyNumberFormat="1" applyFont="1" applyFill="1" applyBorder="1" applyAlignment="1">
      <alignment horizontal="left" vertical="top"/>
    </xf>
    <xf numFmtId="178" fontId="2" fillId="0" borderId="13" xfId="0" applyNumberFormat="1" applyFont="1" applyFill="1" applyBorder="1" applyAlignment="1">
      <alignment horizontal="right" vertical="top" wrapText="1"/>
    </xf>
    <xf numFmtId="49" fontId="2" fillId="0" borderId="12" xfId="0" applyNumberFormat="1" applyFont="1" applyFill="1" applyBorder="1" applyAlignment="1">
      <alignment horizontal="left" vertical="top" wrapText="1"/>
    </xf>
    <xf numFmtId="178" fontId="0" fillId="0" borderId="0" xfId="0" applyNumberFormat="1" applyFill="1" applyAlignment="1">
      <alignment vertical="top" wrapText="1"/>
    </xf>
    <xf numFmtId="178" fontId="2" fillId="0" borderId="10" xfId="0" applyNumberFormat="1" applyFont="1" applyFill="1" applyBorder="1" applyAlignment="1">
      <alignment vertical="top" wrapText="1"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16" xfId="0" applyFont="1" applyFill="1" applyBorder="1" applyAlignment="1">
      <alignment horizontal="center"/>
    </xf>
    <xf numFmtId="0" fontId="2" fillId="0" borderId="10" xfId="0" applyFont="1" applyFill="1" applyBorder="1" applyAlignment="1">
      <alignment vertical="top" wrapText="1"/>
    </xf>
    <xf numFmtId="178" fontId="4" fillId="0" borderId="15" xfId="0" applyNumberFormat="1" applyFont="1" applyFill="1" applyBorder="1" applyAlignment="1">
      <alignment vertical="top"/>
    </xf>
    <xf numFmtId="178" fontId="4" fillId="0" borderId="0" xfId="0" applyNumberFormat="1" applyFont="1" applyFill="1" applyBorder="1" applyAlignment="1">
      <alignment vertical="top"/>
    </xf>
    <xf numFmtId="178" fontId="7" fillId="0" borderId="0" xfId="0" applyNumberFormat="1" applyFont="1" applyFill="1" applyAlignment="1">
      <alignment vertical="top" wrapText="1"/>
    </xf>
    <xf numFmtId="178" fontId="2" fillId="0" borderId="13" xfId="0" applyNumberFormat="1" applyFont="1" applyFill="1" applyBorder="1" applyAlignment="1">
      <alignment horizontal="right" vertical="top" wrapText="1"/>
    </xf>
    <xf numFmtId="178" fontId="2" fillId="0" borderId="13" xfId="0" applyNumberFormat="1" applyFont="1" applyFill="1" applyBorder="1" applyAlignment="1">
      <alignment vertical="top" wrapText="1"/>
    </xf>
    <xf numFmtId="49" fontId="5" fillId="0" borderId="12" xfId="0" applyNumberFormat="1" applyFont="1" applyFill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top" wrapText="1"/>
    </xf>
    <xf numFmtId="49" fontId="2" fillId="0" borderId="12" xfId="0" applyNumberFormat="1" applyFont="1" applyFill="1" applyBorder="1" applyAlignment="1">
      <alignment horizontal="center" vertical="top" wrapText="1"/>
    </xf>
    <xf numFmtId="178" fontId="4" fillId="0" borderId="13" xfId="0" applyNumberFormat="1" applyFont="1" applyFill="1" applyBorder="1" applyAlignment="1">
      <alignment horizontal="right" vertical="top"/>
    </xf>
    <xf numFmtId="49" fontId="1" fillId="0" borderId="13" xfId="0" applyNumberFormat="1" applyFont="1" applyFill="1" applyBorder="1" applyAlignment="1">
      <alignment horizontal="center" vertical="top" wrapText="1"/>
    </xf>
    <xf numFmtId="178" fontId="1" fillId="0" borderId="13" xfId="0" applyNumberFormat="1" applyFont="1" applyFill="1" applyBorder="1" applyAlignment="1">
      <alignment vertical="top" wrapText="1"/>
    </xf>
    <xf numFmtId="178" fontId="2" fillId="0" borderId="13" xfId="0" applyNumberFormat="1" applyFont="1" applyFill="1" applyBorder="1" applyAlignment="1">
      <alignment vertical="top"/>
    </xf>
    <xf numFmtId="49" fontId="2" fillId="0" borderId="12" xfId="0" applyNumberFormat="1" applyFont="1" applyFill="1" applyBorder="1" applyAlignment="1">
      <alignment vertical="top" wrapText="1"/>
    </xf>
    <xf numFmtId="49" fontId="5" fillId="0" borderId="0" xfId="0" applyNumberFormat="1" applyFont="1" applyFill="1" applyBorder="1" applyAlignment="1">
      <alignment horizontal="center" vertical="top"/>
    </xf>
    <xf numFmtId="178" fontId="2" fillId="0" borderId="13" xfId="0" applyNumberFormat="1" applyFont="1" applyFill="1" applyBorder="1" applyAlignment="1">
      <alignment horizontal="right" vertical="top"/>
    </xf>
    <xf numFmtId="0" fontId="4" fillId="0" borderId="13" xfId="0" applyFont="1" applyFill="1" applyBorder="1" applyAlignment="1">
      <alignment horizontal="left" vertical="top"/>
    </xf>
    <xf numFmtId="178" fontId="5" fillId="0" borderId="10" xfId="0" applyNumberFormat="1" applyFont="1" applyFill="1" applyBorder="1" applyAlignment="1">
      <alignment vertical="top"/>
    </xf>
    <xf numFmtId="178" fontId="2" fillId="0" borderId="13" xfId="0" applyNumberFormat="1" applyFont="1" applyFill="1" applyBorder="1" applyAlignment="1">
      <alignment vertical="top" wrapText="1" shrinkToFit="1"/>
    </xf>
    <xf numFmtId="178" fontId="5" fillId="0" borderId="11" xfId="0" applyNumberFormat="1" applyFont="1" applyFill="1" applyBorder="1" applyAlignment="1">
      <alignment horizontal="right" vertical="top"/>
    </xf>
    <xf numFmtId="178" fontId="2" fillId="0" borderId="13" xfId="0" applyNumberFormat="1" applyFont="1" applyFill="1" applyBorder="1" applyAlignment="1">
      <alignment horizontal="right" vertical="top" wrapText="1" shrinkToFit="1"/>
    </xf>
    <xf numFmtId="49" fontId="2" fillId="0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178" fontId="4" fillId="0" borderId="11" xfId="0" applyNumberFormat="1" applyFont="1" applyFill="1" applyBorder="1" applyAlignment="1">
      <alignment vertical="top"/>
    </xf>
    <xf numFmtId="178" fontId="2" fillId="0" borderId="10" xfId="0" applyNumberFormat="1" applyFont="1" applyFill="1" applyBorder="1" applyAlignment="1">
      <alignment horizontal="right" vertical="top" wrapText="1"/>
    </xf>
    <xf numFmtId="178" fontId="1" fillId="0" borderId="17" xfId="0" applyNumberFormat="1" applyFont="1" applyFill="1" applyBorder="1" applyAlignment="1">
      <alignment horizontal="right" vertical="top" wrapText="1"/>
    </xf>
    <xf numFmtId="0" fontId="2" fillId="0" borderId="17" xfId="0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right" vertical="top" wrapText="1"/>
    </xf>
    <xf numFmtId="49" fontId="2" fillId="0" borderId="13" xfId="0" applyNumberFormat="1" applyFont="1" applyFill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/>
    </xf>
    <xf numFmtId="178" fontId="5" fillId="0" borderId="13" xfId="0" applyNumberFormat="1" applyFont="1" applyBorder="1" applyAlignment="1">
      <alignment vertical="top"/>
    </xf>
    <xf numFmtId="178" fontId="1" fillId="0" borderId="13" xfId="0" applyNumberFormat="1" applyFont="1" applyBorder="1" applyAlignment="1">
      <alignment horizontal="right" vertical="top" wrapText="1"/>
    </xf>
    <xf numFmtId="178" fontId="0" fillId="0" borderId="13" xfId="0" applyNumberFormat="1" applyBorder="1" applyAlignment="1">
      <alignment vertical="top"/>
    </xf>
    <xf numFmtId="178" fontId="4" fillId="0" borderId="13" xfId="0" applyNumberFormat="1" applyFont="1" applyBorder="1" applyAlignment="1">
      <alignment vertical="top"/>
    </xf>
    <xf numFmtId="49" fontId="9" fillId="0" borderId="0" xfId="54" applyNumberFormat="1" applyFont="1" applyAlignment="1">
      <alignment horizontal="center" vertical="center" wrapText="1"/>
      <protection/>
    </xf>
    <xf numFmtId="0" fontId="9" fillId="0" borderId="0" xfId="54" applyFont="1" applyAlignment="1">
      <alignment horizontal="left" vertical="center" wrapText="1"/>
      <protection/>
    </xf>
    <xf numFmtId="181" fontId="69" fillId="33" borderId="0" xfId="54" applyNumberFormat="1" applyFont="1" applyFill="1" applyAlignment="1">
      <alignment horizontal="center" vertical="center" wrapText="1"/>
      <protection/>
    </xf>
    <xf numFmtId="181" fontId="10" fillId="33" borderId="0" xfId="54" applyNumberFormat="1" applyFont="1" applyFill="1" applyAlignment="1">
      <alignment horizontal="center" vertical="center" wrapText="1"/>
      <protection/>
    </xf>
    <xf numFmtId="181" fontId="10" fillId="0" borderId="0" xfId="54" applyNumberFormat="1" applyFont="1" applyAlignment="1">
      <alignment horizontal="center" vertical="center" wrapText="1"/>
      <protection/>
    </xf>
    <xf numFmtId="181" fontId="10" fillId="33" borderId="0" xfId="0" applyNumberFormat="1" applyFont="1" applyFill="1" applyAlignment="1">
      <alignment horizontal="center" vertical="center" wrapText="1"/>
    </xf>
    <xf numFmtId="181" fontId="10" fillId="0" borderId="0" xfId="0" applyNumberFormat="1" applyFont="1" applyAlignment="1">
      <alignment horizontal="center" vertical="center" wrapText="1"/>
    </xf>
    <xf numFmtId="181" fontId="11" fillId="0" borderId="0" xfId="0" applyNumberFormat="1" applyFont="1" applyAlignment="1">
      <alignment horizontal="center" vertical="center" wrapText="1"/>
    </xf>
    <xf numFmtId="181" fontId="11" fillId="33" borderId="0" xfId="0" applyNumberFormat="1" applyFont="1" applyFill="1" applyAlignment="1">
      <alignment horizontal="center" vertical="center" wrapText="1"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9" xfId="0" applyNumberFormat="1" applyFont="1" applyBorder="1" applyAlignment="1">
      <alignment horizontal="center" vertical="center" wrapText="1"/>
    </xf>
    <xf numFmtId="0" fontId="20" fillId="0" borderId="13" xfId="54" applyFont="1" applyBorder="1" applyAlignment="1">
      <alignment horizontal="center" vertical="center" wrapText="1"/>
      <protection/>
    </xf>
    <xf numFmtId="0" fontId="20" fillId="0" borderId="19" xfId="54" applyFont="1" applyBorder="1" applyAlignment="1">
      <alignment horizontal="center" vertical="center" wrapText="1"/>
      <protection/>
    </xf>
    <xf numFmtId="49" fontId="20" fillId="34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3" xfId="54" applyFont="1" applyFill="1" applyBorder="1" applyAlignment="1">
      <alignment horizontal="left" vertical="center" wrapText="1"/>
      <protection/>
    </xf>
    <xf numFmtId="181" fontId="14" fillId="34" borderId="13" xfId="54" applyNumberFormat="1" applyFont="1" applyFill="1" applyBorder="1" applyAlignment="1">
      <alignment horizontal="center" vertical="center" wrapText="1"/>
      <protection/>
    </xf>
    <xf numFmtId="181" fontId="13" fillId="34" borderId="13" xfId="0" applyNumberFormat="1" applyFont="1" applyFill="1" applyBorder="1" applyAlignment="1">
      <alignment horizontal="center" vertical="center" wrapText="1"/>
    </xf>
    <xf numFmtId="181" fontId="14" fillId="34" borderId="19" xfId="0" applyNumberFormat="1" applyFont="1" applyFill="1" applyBorder="1" applyAlignment="1">
      <alignment horizontal="center" vertical="center" wrapText="1"/>
    </xf>
    <xf numFmtId="49" fontId="12" fillId="0" borderId="18" xfId="54" applyNumberFormat="1" applyFont="1" applyBorder="1" applyAlignment="1" quotePrefix="1">
      <alignment horizontal="center" vertical="center" wrapText="1"/>
      <protection/>
    </xf>
    <xf numFmtId="0" fontId="12" fillId="0" borderId="13" xfId="54" applyFont="1" applyBorder="1" applyAlignment="1">
      <alignment horizontal="left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21" fillId="35" borderId="13" xfId="0" applyNumberFormat="1" applyFont="1" applyFill="1" applyBorder="1" applyAlignment="1">
      <alignment horizontal="center" vertical="center" wrapText="1"/>
    </xf>
    <xf numFmtId="181" fontId="21" fillId="5" borderId="13" xfId="0" applyNumberFormat="1" applyFont="1" applyFill="1" applyBorder="1" applyAlignment="1">
      <alignment horizontal="center" vertical="center" wrapText="1"/>
    </xf>
    <xf numFmtId="181" fontId="14" fillId="33" borderId="13" xfId="0" applyNumberFormat="1" applyFont="1" applyFill="1" applyBorder="1" applyAlignment="1">
      <alignment horizontal="center" vertical="center" wrapText="1"/>
    </xf>
    <xf numFmtId="181" fontId="70" fillId="5" borderId="13" xfId="0" applyNumberFormat="1" applyFont="1" applyFill="1" applyBorder="1" applyAlignment="1">
      <alignment horizontal="center" vertical="center" wrapText="1"/>
    </xf>
    <xf numFmtId="181" fontId="13" fillId="34" borderId="13" xfId="54" applyNumberFormat="1" applyFont="1" applyFill="1" applyBorder="1" applyAlignment="1">
      <alignment horizontal="center" vertical="center" wrapText="1"/>
      <protection/>
    </xf>
    <xf numFmtId="181" fontId="14" fillId="34" borderId="19" xfId="54" applyNumberFormat="1" applyFont="1" applyFill="1" applyBorder="1" applyAlignment="1">
      <alignment horizontal="center" vertical="center" wrapText="1"/>
      <protection/>
    </xf>
    <xf numFmtId="49" fontId="12" fillId="33" borderId="18" xfId="54" applyNumberFormat="1" applyFont="1" applyFill="1" applyBorder="1" applyAlignment="1" quotePrefix="1">
      <alignment horizontal="center" vertical="center" wrapText="1"/>
      <protection/>
    </xf>
    <xf numFmtId="0" fontId="20" fillId="34" borderId="11" xfId="54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vertical="center" wrapText="1"/>
      <protection/>
    </xf>
    <xf numFmtId="181" fontId="14" fillId="34" borderId="11" xfId="54" applyNumberFormat="1" applyFont="1" applyFill="1" applyBorder="1" applyAlignment="1">
      <alignment horizontal="center" wrapText="1"/>
      <protection/>
    </xf>
    <xf numFmtId="49" fontId="12" fillId="33" borderId="18" xfId="54" applyNumberFormat="1" applyFont="1" applyFill="1" applyBorder="1" applyAlignment="1">
      <alignment horizontal="center" vertical="center" wrapText="1"/>
      <protection/>
    </xf>
    <xf numFmtId="0" fontId="12" fillId="36" borderId="13" xfId="54" applyFont="1" applyFill="1" applyBorder="1" applyAlignment="1">
      <alignment horizontal="left" vertical="center" wrapText="1"/>
      <protection/>
    </xf>
    <xf numFmtId="0" fontId="13" fillId="0" borderId="13" xfId="53" applyFont="1" applyBorder="1" applyAlignment="1" applyProtection="1">
      <alignment horizontal="left" vertical="center" wrapText="1"/>
      <protection hidden="1"/>
    </xf>
    <xf numFmtId="181" fontId="14" fillId="34" borderId="13" xfId="0" applyNumberFormat="1" applyFont="1" applyFill="1" applyBorder="1" applyAlignment="1">
      <alignment horizontal="center" vertical="center" wrapText="1"/>
    </xf>
    <xf numFmtId="181" fontId="23" fillId="34" borderId="13" xfId="0" applyNumberFormat="1" applyFont="1" applyFill="1" applyBorder="1" applyAlignment="1">
      <alignment horizontal="center" vertical="center" wrapText="1"/>
    </xf>
    <xf numFmtId="0" fontId="12" fillId="33" borderId="13" xfId="54" applyFont="1" applyFill="1" applyBorder="1" applyAlignment="1">
      <alignment horizontal="left" vertical="center" wrapText="1"/>
      <protection/>
    </xf>
    <xf numFmtId="0" fontId="24" fillId="0" borderId="13" xfId="54" applyFont="1" applyBorder="1" applyAlignment="1">
      <alignment horizontal="left" vertical="center" wrapText="1"/>
      <protection/>
    </xf>
    <xf numFmtId="0" fontId="13" fillId="33" borderId="13" xfId="53" applyFont="1" applyFill="1" applyBorder="1" applyAlignment="1" applyProtection="1">
      <alignment horizontal="left" vertical="center" wrapText="1"/>
      <protection hidden="1"/>
    </xf>
    <xf numFmtId="0" fontId="13" fillId="0" borderId="13" xfId="53" applyFont="1" applyBorder="1" applyAlignment="1" applyProtection="1">
      <alignment horizontal="left" vertical="top" wrapText="1"/>
      <protection hidden="1"/>
    </xf>
    <xf numFmtId="2" fontId="14" fillId="0" borderId="19" xfId="0" applyNumberFormat="1" applyFont="1" applyBorder="1" applyAlignment="1">
      <alignment horizontal="center" vertical="center" wrapText="1"/>
    </xf>
    <xf numFmtId="0" fontId="12" fillId="0" borderId="13" xfId="54" applyFont="1" applyBorder="1" applyAlignment="1">
      <alignment horizontal="left" vertical="top" wrapText="1"/>
      <protection/>
    </xf>
    <xf numFmtId="181" fontId="71" fillId="33" borderId="13" xfId="54" applyNumberFormat="1" applyFont="1" applyFill="1" applyBorder="1" applyAlignment="1">
      <alignment horizontal="center" vertical="center" wrapText="1"/>
      <protection/>
    </xf>
    <xf numFmtId="49" fontId="13" fillId="0" borderId="18" xfId="54" applyNumberFormat="1" applyFont="1" applyBorder="1" applyAlignment="1">
      <alignment horizontal="center" vertical="center" wrapText="1"/>
      <protection/>
    </xf>
    <xf numFmtId="0" fontId="13" fillId="0" borderId="13" xfId="54" applyFont="1" applyBorder="1" applyAlignment="1">
      <alignment horizontal="left" vertical="center" wrapText="1"/>
      <protection/>
    </xf>
    <xf numFmtId="0" fontId="13" fillId="0" borderId="0" xfId="0" applyFont="1" applyAlignment="1">
      <alignment wrapText="1"/>
    </xf>
    <xf numFmtId="179" fontId="14" fillId="0" borderId="19" xfId="0" applyNumberFormat="1" applyFont="1" applyBorder="1" applyAlignment="1">
      <alignment horizontal="center" vertical="center" wrapText="1"/>
    </xf>
    <xf numFmtId="49" fontId="20" fillId="34" borderId="18" xfId="54" applyNumberFormat="1" applyFont="1" applyFill="1" applyBorder="1" applyAlignment="1">
      <alignment horizontal="center" vertical="center" wrapText="1"/>
      <protection/>
    </xf>
    <xf numFmtId="0" fontId="20" fillId="34" borderId="13" xfId="0" applyFont="1" applyFill="1" applyBorder="1" applyAlignment="1">
      <alignment horizontal="left" vertical="center" wrapText="1"/>
    </xf>
    <xf numFmtId="179" fontId="14" fillId="34" borderId="19" xfId="0" applyNumberFormat="1" applyFont="1" applyFill="1" applyBorder="1" applyAlignment="1">
      <alignment horizontal="center" vertical="center" wrapText="1"/>
    </xf>
    <xf numFmtId="0" fontId="12" fillId="0" borderId="13" xfId="0" applyFont="1" applyBorder="1" applyAlignment="1">
      <alignment horizontal="left" vertical="center" wrapText="1"/>
    </xf>
    <xf numFmtId="181" fontId="14" fillId="33" borderId="19" xfId="0" applyNumberFormat="1" applyFont="1" applyFill="1" applyBorder="1" applyAlignment="1">
      <alignment horizontal="center" vertical="center" wrapText="1"/>
    </xf>
    <xf numFmtId="181" fontId="13" fillId="37" borderId="13" xfId="0" applyNumberFormat="1" applyFont="1" applyFill="1" applyBorder="1" applyAlignment="1">
      <alignment horizontal="center" vertical="center" wrapText="1"/>
    </xf>
    <xf numFmtId="181" fontId="21" fillId="5" borderId="13" xfId="54" applyNumberFormat="1" applyFont="1" applyFill="1" applyBorder="1" applyAlignment="1">
      <alignment horizontal="center" vertical="center" wrapText="1"/>
      <protection/>
    </xf>
    <xf numFmtId="181" fontId="14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0" xfId="0" applyNumberFormat="1" applyFont="1" applyFill="1" applyBorder="1" applyAlignment="1">
      <alignment horizontal="center" vertical="center" wrapText="1"/>
    </xf>
    <xf numFmtId="181" fontId="13" fillId="34" borderId="20" xfId="54" applyNumberFormat="1" applyFont="1" applyFill="1" applyBorder="1" applyAlignment="1">
      <alignment horizontal="center" vertical="center" wrapText="1"/>
      <protection/>
    </xf>
    <xf numFmtId="181" fontId="14" fillId="34" borderId="21" xfId="0" applyNumberFormat="1" applyFont="1" applyFill="1" applyBorder="1" applyAlignment="1">
      <alignment horizontal="center" vertical="center" wrapText="1"/>
    </xf>
    <xf numFmtId="182" fontId="69" fillId="33" borderId="0" xfId="54" applyNumberFormat="1" applyFont="1" applyFill="1" applyAlignment="1">
      <alignment horizontal="center" vertical="center" wrapText="1"/>
      <protection/>
    </xf>
    <xf numFmtId="181" fontId="11" fillId="0" borderId="0" xfId="54" applyNumberFormat="1" applyFont="1" applyAlignment="1">
      <alignment horizontal="center" vertical="center" wrapText="1"/>
      <protection/>
    </xf>
    <xf numFmtId="49" fontId="9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181" fontId="69" fillId="5" borderId="0" xfId="0" applyNumberFormat="1" applyFont="1" applyFill="1" applyAlignment="1">
      <alignment horizontal="center" vertical="center" wrapText="1"/>
    </xf>
    <xf numFmtId="178" fontId="72" fillId="0" borderId="0" xfId="0" applyNumberFormat="1" applyFont="1" applyAlignment="1">
      <alignment/>
    </xf>
    <xf numFmtId="181" fontId="10" fillId="5" borderId="0" xfId="0" applyNumberFormat="1" applyFont="1" applyFill="1" applyAlignment="1">
      <alignment horizontal="center" vertical="center" wrapText="1"/>
    </xf>
    <xf numFmtId="181" fontId="11" fillId="5" borderId="0" xfId="54" applyNumberFormat="1" applyFont="1" applyFill="1" applyAlignment="1">
      <alignment horizontal="center" vertical="center" wrapText="1"/>
      <protection/>
    </xf>
    <xf numFmtId="181" fontId="10" fillId="38" borderId="0" xfId="0" applyNumberFormat="1" applyFont="1" applyFill="1" applyAlignment="1">
      <alignment horizontal="center" vertical="center" wrapText="1"/>
    </xf>
    <xf numFmtId="181" fontId="11" fillId="38" borderId="0" xfId="0" applyNumberFormat="1" applyFont="1" applyFill="1" applyAlignment="1">
      <alignment horizontal="center" vertical="center" wrapText="1"/>
    </xf>
    <xf numFmtId="181" fontId="26" fillId="33" borderId="0" xfId="0" applyNumberFormat="1" applyFont="1" applyFill="1" applyAlignment="1">
      <alignment horizontal="center" vertical="center" wrapText="1"/>
    </xf>
    <xf numFmtId="181" fontId="26" fillId="0" borderId="0" xfId="0" applyNumberFormat="1" applyFont="1" applyAlignment="1">
      <alignment horizontal="center" vertical="center" wrapText="1"/>
    </xf>
    <xf numFmtId="181" fontId="26" fillId="33" borderId="12" xfId="54" applyNumberFormat="1" applyFont="1" applyFill="1" applyBorder="1" applyAlignment="1">
      <alignment horizontal="center" vertical="center" wrapText="1"/>
      <protection/>
    </xf>
    <xf numFmtId="49" fontId="24" fillId="0" borderId="0" xfId="0" applyNumberFormat="1" applyFont="1" applyAlignment="1">
      <alignment horizontal="right" vertical="center" wrapText="1"/>
    </xf>
    <xf numFmtId="0" fontId="24" fillId="0" borderId="0" xfId="54" applyFont="1" applyAlignment="1">
      <alignment horizontal="left" vertical="center" wrapText="1"/>
      <protection/>
    </xf>
    <xf numFmtId="181" fontId="73" fillId="33" borderId="0" xfId="54" applyNumberFormat="1" applyFont="1" applyFill="1" applyAlignment="1">
      <alignment horizontal="center" vertical="center" wrapText="1"/>
      <protection/>
    </xf>
    <xf numFmtId="181" fontId="26" fillId="33" borderId="0" xfId="54" applyNumberFormat="1" applyFont="1" applyFill="1" applyAlignment="1">
      <alignment horizontal="center" vertical="center" wrapText="1"/>
      <protection/>
    </xf>
    <xf numFmtId="181" fontId="26" fillId="0" borderId="0" xfId="0" applyNumberFormat="1" applyFont="1" applyAlignment="1">
      <alignment horizontal="left" vertical="center" wrapText="1"/>
    </xf>
    <xf numFmtId="181" fontId="26" fillId="33" borderId="0" xfId="0" applyNumberFormat="1" applyFont="1" applyFill="1" applyAlignment="1">
      <alignment horizontal="left" vertical="center" wrapText="1"/>
    </xf>
    <xf numFmtId="181" fontId="26" fillId="33" borderId="12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 vertical="center" wrapText="1"/>
    </xf>
    <xf numFmtId="181" fontId="73" fillId="33" borderId="0" xfId="0" applyNumberFormat="1" applyFont="1" applyFill="1" applyAlignment="1">
      <alignment horizontal="center" vertical="center" wrapText="1"/>
    </xf>
    <xf numFmtId="49" fontId="26" fillId="0" borderId="0" xfId="0" applyNumberFormat="1" applyFont="1" applyAlignment="1">
      <alignment horizontal="center" vertical="center" wrapText="1"/>
    </xf>
    <xf numFmtId="0" fontId="26" fillId="0" borderId="0" xfId="0" applyFont="1" applyAlignment="1">
      <alignment horizontal="left" vertical="center" wrapText="1"/>
    </xf>
    <xf numFmtId="0" fontId="0" fillId="0" borderId="0" xfId="0" applyFont="1" applyAlignment="1">
      <alignment/>
    </xf>
    <xf numFmtId="0" fontId="26" fillId="33" borderId="0" xfId="0" applyFont="1" applyFill="1" applyAlignment="1">
      <alignment horizontal="right"/>
    </xf>
    <xf numFmtId="0" fontId="0" fillId="33" borderId="12" xfId="0" applyFont="1" applyFill="1" applyBorder="1" applyAlignment="1">
      <alignment/>
    </xf>
    <xf numFmtId="0" fontId="26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33" borderId="0" xfId="0" applyFill="1" applyAlignment="1">
      <alignment/>
    </xf>
    <xf numFmtId="49" fontId="2" fillId="0" borderId="14" xfId="0" applyNumberFormat="1" applyFont="1" applyFill="1" applyBorder="1" applyAlignment="1">
      <alignment horizontal="center" vertical="top" wrapText="1"/>
    </xf>
    <xf numFmtId="49" fontId="2" fillId="0" borderId="22" xfId="0" applyNumberFormat="1" applyFont="1" applyFill="1" applyBorder="1" applyAlignment="1">
      <alignment horizontal="center" vertical="top" wrapText="1"/>
    </xf>
    <xf numFmtId="178" fontId="4" fillId="0" borderId="22" xfId="0" applyNumberFormat="1" applyFont="1" applyFill="1" applyBorder="1" applyAlignment="1">
      <alignment horizontal="center" vertical="top"/>
    </xf>
    <xf numFmtId="0" fontId="4" fillId="0" borderId="11" xfId="0" applyFont="1" applyFill="1" applyBorder="1" applyAlignment="1">
      <alignment horizontal="center" vertical="top" wrapText="1"/>
    </xf>
    <xf numFmtId="0" fontId="4" fillId="0" borderId="16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/>
    </xf>
    <xf numFmtId="0" fontId="4" fillId="0" borderId="23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top"/>
    </xf>
    <xf numFmtId="170" fontId="2" fillId="0" borderId="14" xfId="43" applyFont="1" applyFill="1" applyBorder="1" applyAlignment="1">
      <alignment horizontal="center" vertical="top" wrapText="1"/>
    </xf>
    <xf numFmtId="170" fontId="2" fillId="0" borderId="22" xfId="43" applyFont="1" applyFill="1" applyBorder="1" applyAlignment="1">
      <alignment horizontal="center" vertical="top" wrapText="1"/>
    </xf>
    <xf numFmtId="0" fontId="24" fillId="0" borderId="0" xfId="54" applyFont="1" applyAlignment="1">
      <alignment horizontal="right" vertical="center" wrapText="1"/>
      <protection/>
    </xf>
    <xf numFmtId="181" fontId="26" fillId="0" borderId="0" xfId="54" applyNumberFormat="1" applyFont="1" applyAlignment="1">
      <alignment horizontal="left" vertical="center" wrapText="1"/>
      <protection/>
    </xf>
    <xf numFmtId="181" fontId="15" fillId="5" borderId="13" xfId="0" applyNumberFormat="1" applyFont="1" applyFill="1" applyBorder="1" applyAlignment="1">
      <alignment horizontal="center" vertical="center" wrapText="1"/>
    </xf>
    <xf numFmtId="181" fontId="14" fillId="33" borderId="13" xfId="54" applyNumberFormat="1" applyFont="1" applyFill="1" applyBorder="1" applyAlignment="1">
      <alignment horizontal="center" vertical="center" wrapText="1"/>
      <protection/>
    </xf>
    <xf numFmtId="181" fontId="14" fillId="0" borderId="19" xfId="54" applyNumberFormat="1" applyFont="1" applyBorder="1" applyAlignment="1">
      <alignment horizontal="center" vertical="center" wrapText="1"/>
      <protection/>
    </xf>
    <xf numFmtId="181" fontId="14" fillId="0" borderId="19" xfId="0" applyNumberFormat="1" applyFont="1" applyBorder="1" applyAlignment="1">
      <alignment horizontal="center" vertical="center" wrapText="1"/>
    </xf>
    <xf numFmtId="0" fontId="0" fillId="0" borderId="0" xfId="0" applyAlignment="1">
      <alignment/>
    </xf>
    <xf numFmtId="0" fontId="25" fillId="34" borderId="24" xfId="54" applyFont="1" applyFill="1" applyBorder="1" applyAlignment="1">
      <alignment horizontal="center" vertical="center" wrapText="1"/>
      <protection/>
    </xf>
    <xf numFmtId="0" fontId="25" fillId="34" borderId="20" xfId="54" applyFont="1" applyFill="1" applyBorder="1" applyAlignment="1">
      <alignment horizontal="center" vertical="center" wrapText="1"/>
      <protection/>
    </xf>
    <xf numFmtId="181" fontId="13" fillId="33" borderId="13" xfId="54" applyNumberFormat="1" applyFont="1" applyFill="1" applyBorder="1" applyAlignment="1">
      <alignment horizontal="center" vertical="center" wrapText="1"/>
      <protection/>
    </xf>
    <xf numFmtId="181" fontId="13" fillId="0" borderId="13" xfId="54" applyNumberFormat="1" applyFont="1" applyBorder="1" applyAlignment="1">
      <alignment horizontal="center" vertical="center" wrapText="1"/>
      <protection/>
    </xf>
    <xf numFmtId="181" fontId="13" fillId="0" borderId="13" xfId="0" applyNumberFormat="1" applyFont="1" applyBorder="1" applyAlignment="1">
      <alignment horizontal="center" vertical="center" wrapText="1"/>
    </xf>
    <xf numFmtId="181" fontId="14" fillId="0" borderId="13" xfId="54" applyNumberFormat="1" applyFont="1" applyBorder="1" applyAlignment="1">
      <alignment horizontal="center" vertical="center" wrapText="1"/>
      <protection/>
    </xf>
    <xf numFmtId="181" fontId="14" fillId="0" borderId="13" xfId="0" applyNumberFormat="1" applyFont="1" applyBorder="1" applyAlignment="1">
      <alignment horizontal="center" vertical="center" wrapText="1"/>
    </xf>
    <xf numFmtId="0" fontId="8" fillId="0" borderId="0" xfId="54" applyFont="1" applyAlignment="1">
      <alignment horizontal="center" vertical="center" wrapText="1"/>
      <protection/>
    </xf>
    <xf numFmtId="49" fontId="12" fillId="0" borderId="25" xfId="54" applyNumberFormat="1" applyFont="1" applyBorder="1" applyAlignment="1">
      <alignment horizontal="center" vertical="center" wrapText="1"/>
      <protection/>
    </xf>
    <xf numFmtId="49" fontId="12" fillId="0" borderId="18" xfId="54" applyNumberFormat="1" applyFont="1" applyBorder="1" applyAlignment="1">
      <alignment horizontal="center" vertical="center" wrapText="1"/>
      <protection/>
    </xf>
    <xf numFmtId="0" fontId="12" fillId="0" borderId="26" xfId="54" applyFont="1" applyBorder="1" applyAlignment="1">
      <alignment horizontal="center" vertical="center" wrapText="1"/>
      <protection/>
    </xf>
    <xf numFmtId="0" fontId="12" fillId="0" borderId="13" xfId="54" applyFont="1" applyBorder="1" applyAlignment="1">
      <alignment horizontal="center" vertical="center" wrapText="1"/>
      <protection/>
    </xf>
    <xf numFmtId="181" fontId="13" fillId="0" borderId="26" xfId="54" applyNumberFormat="1" applyFont="1" applyBorder="1" applyAlignment="1">
      <alignment horizontal="center" vertical="center" wrapText="1"/>
      <protection/>
    </xf>
    <xf numFmtId="181" fontId="13" fillId="0" borderId="26" xfId="0" applyNumberFormat="1" applyFont="1" applyBorder="1" applyAlignment="1">
      <alignment horizontal="center" vertical="center" wrapText="1"/>
    </xf>
    <xf numFmtId="181" fontId="14" fillId="0" borderId="27" xfId="0" applyNumberFormat="1" applyFont="1" applyBorder="1" applyAlignment="1">
      <alignment horizontal="center" vertical="center" wrapText="1"/>
    </xf>
    <xf numFmtId="181" fontId="14" fillId="0" borderId="28" xfId="0" applyNumberFormat="1" applyFont="1" applyBorder="1" applyAlignment="1">
      <alignment horizontal="center" vertical="center" wrapText="1"/>
    </xf>
    <xf numFmtId="181" fontId="14" fillId="0" borderId="29" xfId="0" applyNumberFormat="1" applyFont="1" applyBorder="1" applyAlignment="1">
      <alignment horizontal="center" vertical="center" wrapText="1"/>
    </xf>
    <xf numFmtId="181" fontId="13" fillId="33" borderId="13" xfId="0" applyNumberFormat="1" applyFont="1" applyFill="1" applyBorder="1" applyAlignment="1">
      <alignment horizontal="center" vertical="center" wrapText="1"/>
    </xf>
    <xf numFmtId="181" fontId="19" fillId="0" borderId="13" xfId="0" applyNumberFormat="1" applyFont="1" applyBorder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7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63"/>
  <sheetViews>
    <sheetView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P5" sqref="P5"/>
    </sheetView>
  </sheetViews>
  <sheetFormatPr defaultColWidth="9.125" defaultRowHeight="12.75" outlineLevelCol="1"/>
  <cols>
    <col min="1" max="1" width="21.375" style="1" customWidth="1"/>
    <col min="2" max="2" width="6.625" style="1" hidden="1" customWidth="1"/>
    <col min="3" max="3" width="46.50390625" style="1" customWidth="1"/>
    <col min="4" max="4" width="11.125" style="1" customWidth="1"/>
    <col min="5" max="5" width="11.00390625" style="1" customWidth="1"/>
    <col min="6" max="6" width="11.50390625" style="1" customWidth="1"/>
    <col min="7" max="7" width="7.625" style="1" hidden="1" customWidth="1"/>
    <col min="8" max="8" width="9.125" style="1" hidden="1" customWidth="1"/>
    <col min="9" max="9" width="9.00390625" style="1" hidden="1" customWidth="1"/>
    <col min="10" max="10" width="8.50390625" style="1" hidden="1" customWidth="1" outlineLevel="1"/>
    <col min="11" max="11" width="11.00390625" style="1" customWidth="1" collapsed="1"/>
    <col min="12" max="12" width="10.625" style="1" customWidth="1"/>
    <col min="13" max="13" width="9.625" style="1" customWidth="1"/>
    <col min="14" max="14" width="10.50390625" style="1" customWidth="1"/>
    <col min="15" max="16384" width="9.125" style="1" customWidth="1"/>
  </cols>
  <sheetData>
    <row r="1" spans="1:14" ht="18.75" customHeight="1">
      <c r="A1" s="189" t="s">
        <v>80</v>
      </c>
      <c r="B1" s="189"/>
      <c r="C1" s="189"/>
      <c r="D1" s="189"/>
      <c r="E1" s="189"/>
      <c r="F1" s="189"/>
      <c r="G1" s="189"/>
      <c r="H1" s="189"/>
      <c r="I1" s="189"/>
      <c r="J1" s="189"/>
      <c r="K1" s="189"/>
      <c r="L1" s="189"/>
      <c r="M1" s="189"/>
      <c r="N1" s="189"/>
    </row>
    <row r="2" spans="1:11" ht="14.25" customHeight="1">
      <c r="A2" s="190"/>
      <c r="B2" s="190"/>
      <c r="C2" s="190"/>
      <c r="D2" s="190"/>
      <c r="E2" s="190"/>
      <c r="F2" s="190"/>
      <c r="G2" s="190"/>
      <c r="H2" s="190"/>
      <c r="I2" s="190"/>
      <c r="J2" s="190"/>
      <c r="K2" s="190"/>
    </row>
    <row r="3" spans="1:11" ht="14.25" customHeight="1">
      <c r="A3" s="47"/>
      <c r="B3" s="47"/>
      <c r="C3" s="48"/>
      <c r="D3" s="48"/>
      <c r="E3" s="48"/>
      <c r="F3" s="48"/>
      <c r="G3" s="48"/>
      <c r="H3" s="48"/>
      <c r="I3" s="49"/>
      <c r="J3" s="49"/>
      <c r="K3" s="50" t="s">
        <v>65</v>
      </c>
    </row>
    <row r="4" spans="1:14" ht="12.75" customHeight="1">
      <c r="A4" s="51" t="s">
        <v>39</v>
      </c>
      <c r="B4" s="51"/>
      <c r="C4" s="52"/>
      <c r="D4" s="184" t="s">
        <v>76</v>
      </c>
      <c r="E4" s="184" t="s">
        <v>77</v>
      </c>
      <c r="F4" s="184" t="s">
        <v>81</v>
      </c>
      <c r="G4" s="191" t="s">
        <v>66</v>
      </c>
      <c r="H4" s="191" t="s">
        <v>67</v>
      </c>
      <c r="I4" s="191" t="s">
        <v>68</v>
      </c>
      <c r="J4" s="191" t="s">
        <v>69</v>
      </c>
      <c r="K4" s="184" t="s">
        <v>82</v>
      </c>
      <c r="L4" s="184" t="s">
        <v>83</v>
      </c>
      <c r="M4" s="184" t="s">
        <v>78</v>
      </c>
      <c r="N4" s="184" t="s">
        <v>79</v>
      </c>
    </row>
    <row r="5" spans="1:14" ht="27.75" customHeight="1">
      <c r="A5" s="53" t="s">
        <v>44</v>
      </c>
      <c r="B5" s="53"/>
      <c r="C5" s="54" t="s">
        <v>16</v>
      </c>
      <c r="D5" s="185"/>
      <c r="E5" s="185"/>
      <c r="F5" s="185"/>
      <c r="G5" s="192"/>
      <c r="H5" s="192"/>
      <c r="I5" s="192"/>
      <c r="J5" s="192"/>
      <c r="K5" s="185"/>
      <c r="L5" s="185"/>
      <c r="M5" s="185"/>
      <c r="N5" s="185"/>
    </row>
    <row r="6" spans="1:14" ht="39.75" customHeight="1">
      <c r="A6" s="53"/>
      <c r="B6" s="53"/>
      <c r="C6" s="54"/>
      <c r="D6" s="186"/>
      <c r="E6" s="186"/>
      <c r="F6" s="186"/>
      <c r="G6" s="193"/>
      <c r="H6" s="193"/>
      <c r="I6" s="193"/>
      <c r="J6" s="193"/>
      <c r="K6" s="186"/>
      <c r="L6" s="186"/>
      <c r="M6" s="186"/>
      <c r="N6" s="186"/>
    </row>
    <row r="7" spans="1:14" ht="12.75">
      <c r="A7" s="187" t="s">
        <v>22</v>
      </c>
      <c r="B7" s="188"/>
      <c r="C7" s="188"/>
      <c r="D7" s="188"/>
      <c r="E7" s="188"/>
      <c r="F7" s="188"/>
      <c r="G7" s="188"/>
      <c r="H7" s="188"/>
      <c r="I7" s="188"/>
      <c r="J7" s="188"/>
      <c r="K7" s="188"/>
      <c r="L7" s="188"/>
      <c r="M7" s="188"/>
      <c r="N7" s="188"/>
    </row>
    <row r="8" spans="1:14" ht="12.75">
      <c r="A8" s="65" t="s">
        <v>3</v>
      </c>
      <c r="B8" s="65"/>
      <c r="C8" s="71" t="s">
        <v>64</v>
      </c>
      <c r="D8" s="84">
        <f>D9+D11+D12+D13+D15+D16+D18+D20+D14+D21+D17+D19+D10</f>
        <v>991597.3999999999</v>
      </c>
      <c r="E8" s="64">
        <f aca="true" t="shared" si="0" ref="E8:J8">E9+E11+E12+E13+E15+E16+E18+E20+E14+E21+E17+E19+E10</f>
        <v>987065.4999999999</v>
      </c>
      <c r="F8" s="64">
        <f>F9+F11+F12+F13+F15+F16+F18+F20+F14+F21+F17+F19+F10</f>
        <v>492899.70000000007</v>
      </c>
      <c r="G8" s="64">
        <f t="shared" si="0"/>
        <v>222887.40000000002</v>
      </c>
      <c r="H8" s="64">
        <f t="shared" si="0"/>
        <v>270012.3</v>
      </c>
      <c r="I8" s="64">
        <f t="shared" si="0"/>
        <v>231772.50000000003</v>
      </c>
      <c r="J8" s="64">
        <f t="shared" si="0"/>
        <v>262393.30000000005</v>
      </c>
      <c r="K8" s="64">
        <f>K9+K11+K12+K13+K15+K16+K18+K20+K14+K21+K17+K19+K10</f>
        <v>382477.4000000001</v>
      </c>
      <c r="L8" s="64">
        <f aca="true" t="shared" si="1" ref="L8:L13">K8*100/F8</f>
        <v>77.59740977728329</v>
      </c>
      <c r="M8" s="24">
        <f aca="true" t="shared" si="2" ref="M8:M13">K8*100/E8</f>
        <v>38.748938140376715</v>
      </c>
      <c r="N8" s="24">
        <f aca="true" t="shared" si="3" ref="N8:N20">K8*100/D8</f>
        <v>38.57184377449962</v>
      </c>
    </row>
    <row r="9" spans="1:14" ht="12.75">
      <c r="A9" s="12" t="s">
        <v>74</v>
      </c>
      <c r="B9" s="12"/>
      <c r="C9" s="55" t="s">
        <v>75</v>
      </c>
      <c r="D9" s="85">
        <v>746411.9</v>
      </c>
      <c r="E9" s="46">
        <f>G9+H9+I9+J9</f>
        <v>746411.9</v>
      </c>
      <c r="F9" s="46">
        <f>G9+H9</f>
        <v>368979.9</v>
      </c>
      <c r="G9" s="46">
        <v>177273.1</v>
      </c>
      <c r="H9" s="46">
        <v>191706.8</v>
      </c>
      <c r="I9" s="20">
        <v>177330.9</v>
      </c>
      <c r="J9" s="72">
        <v>200101.1</v>
      </c>
      <c r="K9" s="72">
        <v>275388.7</v>
      </c>
      <c r="L9" s="20">
        <f t="shared" si="1"/>
        <v>74.63514950272358</v>
      </c>
      <c r="M9" s="72">
        <f t="shared" si="2"/>
        <v>36.89500395157151</v>
      </c>
      <c r="N9" s="18">
        <f t="shared" si="3"/>
        <v>36.89500395157151</v>
      </c>
    </row>
    <row r="10" spans="1:14" ht="25.5" customHeight="1">
      <c r="A10" s="12" t="s">
        <v>73</v>
      </c>
      <c r="B10" s="12"/>
      <c r="C10" s="28" t="s">
        <v>72</v>
      </c>
      <c r="D10" s="85">
        <v>4122.2</v>
      </c>
      <c r="E10" s="60">
        <f aca="true" t="shared" si="4" ref="E10:E26">G10+H10+I10+J10</f>
        <v>4122.200000000001</v>
      </c>
      <c r="F10" s="46">
        <f aca="true" t="shared" si="5" ref="F10:F26">G10+H10</f>
        <v>2060.4</v>
      </c>
      <c r="G10" s="60">
        <v>1030.2</v>
      </c>
      <c r="H10" s="60">
        <v>1030.2</v>
      </c>
      <c r="I10" s="17">
        <v>1030.2</v>
      </c>
      <c r="J10" s="18">
        <v>1031.6</v>
      </c>
      <c r="K10" s="18">
        <v>1584.5</v>
      </c>
      <c r="L10" s="20">
        <f t="shared" si="1"/>
        <v>76.90254319549602</v>
      </c>
      <c r="M10" s="18">
        <f t="shared" si="2"/>
        <v>38.4382126049197</v>
      </c>
      <c r="N10" s="18">
        <f t="shared" si="3"/>
        <v>38.438212604919705</v>
      </c>
    </row>
    <row r="11" spans="1:14" ht="12.75">
      <c r="A11" s="12" t="s">
        <v>8</v>
      </c>
      <c r="B11" s="12"/>
      <c r="C11" s="28" t="s">
        <v>5</v>
      </c>
      <c r="D11" s="85">
        <v>68361.5</v>
      </c>
      <c r="E11" s="60">
        <f t="shared" si="4"/>
        <v>68361.5</v>
      </c>
      <c r="F11" s="46">
        <f t="shared" si="5"/>
        <v>45066.5</v>
      </c>
      <c r="G11" s="60">
        <v>12801.5</v>
      </c>
      <c r="H11" s="60">
        <v>32265</v>
      </c>
      <c r="I11" s="17">
        <v>10960</v>
      </c>
      <c r="J11" s="18">
        <v>12335</v>
      </c>
      <c r="K11" s="18">
        <v>31836.4</v>
      </c>
      <c r="L11" s="20">
        <f t="shared" si="1"/>
        <v>70.64316066257642</v>
      </c>
      <c r="M11" s="18">
        <f t="shared" si="2"/>
        <v>46.57065746070522</v>
      </c>
      <c r="N11" s="18">
        <f t="shared" si="3"/>
        <v>46.57065746070522</v>
      </c>
    </row>
    <row r="12" spans="1:14" ht="12.75">
      <c r="A12" s="12" t="s">
        <v>9</v>
      </c>
      <c r="B12" s="12"/>
      <c r="C12" s="28" t="s">
        <v>6</v>
      </c>
      <c r="D12" s="85">
        <v>9937.5</v>
      </c>
      <c r="E12" s="60">
        <f t="shared" si="4"/>
        <v>9937.5</v>
      </c>
      <c r="F12" s="46">
        <f t="shared" si="5"/>
        <v>3150</v>
      </c>
      <c r="G12" s="60">
        <v>1575</v>
      </c>
      <c r="H12" s="60">
        <v>1575</v>
      </c>
      <c r="I12" s="17">
        <v>1575</v>
      </c>
      <c r="J12" s="18">
        <v>5212.5</v>
      </c>
      <c r="K12" s="18">
        <v>5307.9</v>
      </c>
      <c r="L12" s="20">
        <f t="shared" si="1"/>
        <v>168.5047619047619</v>
      </c>
      <c r="M12" s="18">
        <f t="shared" si="2"/>
        <v>53.412830188679244</v>
      </c>
      <c r="N12" s="18">
        <f t="shared" si="3"/>
        <v>53.412830188679244</v>
      </c>
    </row>
    <row r="13" spans="1:14" ht="12.75">
      <c r="A13" s="12" t="s">
        <v>10</v>
      </c>
      <c r="B13" s="12"/>
      <c r="C13" s="28" t="s">
        <v>21</v>
      </c>
      <c r="D13" s="85">
        <v>4256.5</v>
      </c>
      <c r="E13" s="60">
        <f t="shared" si="4"/>
        <v>4256.5</v>
      </c>
      <c r="F13" s="46">
        <f t="shared" si="5"/>
        <v>2124</v>
      </c>
      <c r="G13" s="60">
        <v>1062</v>
      </c>
      <c r="H13" s="60">
        <v>1062</v>
      </c>
      <c r="I13" s="17">
        <v>1062</v>
      </c>
      <c r="J13" s="18">
        <v>1070.5</v>
      </c>
      <c r="K13" s="18">
        <v>1583.6</v>
      </c>
      <c r="L13" s="20">
        <f t="shared" si="1"/>
        <v>74.55743879472693</v>
      </c>
      <c r="M13" s="18">
        <f t="shared" si="2"/>
        <v>37.20427581346176</v>
      </c>
      <c r="N13" s="18">
        <f t="shared" si="3"/>
        <v>37.20427581346176</v>
      </c>
    </row>
    <row r="14" spans="1:14" ht="21.75" customHeight="1" hidden="1">
      <c r="A14" s="12" t="s">
        <v>35</v>
      </c>
      <c r="B14" s="12"/>
      <c r="C14" s="28" t="s">
        <v>36</v>
      </c>
      <c r="D14" s="85"/>
      <c r="E14" s="60">
        <f t="shared" si="4"/>
        <v>0</v>
      </c>
      <c r="F14" s="46">
        <f t="shared" si="5"/>
        <v>0</v>
      </c>
      <c r="G14" s="60"/>
      <c r="H14" s="60"/>
      <c r="I14" s="17"/>
      <c r="J14" s="18"/>
      <c r="K14" s="18"/>
      <c r="L14" s="20"/>
      <c r="M14" s="18"/>
      <c r="N14" s="18" t="e">
        <f t="shared" si="3"/>
        <v>#DIV/0!</v>
      </c>
    </row>
    <row r="15" spans="1:14" ht="22.5">
      <c r="A15" s="13" t="s">
        <v>11</v>
      </c>
      <c r="B15" s="13"/>
      <c r="C15" s="28" t="s">
        <v>17</v>
      </c>
      <c r="D15" s="85">
        <v>115365.6</v>
      </c>
      <c r="E15" s="60">
        <f t="shared" si="4"/>
        <v>115365.6</v>
      </c>
      <c r="F15" s="46">
        <f t="shared" si="5"/>
        <v>51024.8</v>
      </c>
      <c r="G15" s="60">
        <v>20524.5</v>
      </c>
      <c r="H15" s="60">
        <v>30500.3</v>
      </c>
      <c r="I15" s="17">
        <v>31293.7</v>
      </c>
      <c r="J15" s="18">
        <v>33047.1</v>
      </c>
      <c r="K15" s="18">
        <v>37463.2</v>
      </c>
      <c r="L15" s="20">
        <f>K15*100/F15</f>
        <v>73.42155187281477</v>
      </c>
      <c r="M15" s="18">
        <f aca="true" t="shared" si="6" ref="M15:M20">K15*100/E15</f>
        <v>32.47345829259328</v>
      </c>
      <c r="N15" s="18">
        <f t="shared" si="3"/>
        <v>32.47345829259328</v>
      </c>
    </row>
    <row r="16" spans="1:14" ht="12.75">
      <c r="A16" s="29" t="s">
        <v>14</v>
      </c>
      <c r="B16" s="29"/>
      <c r="C16" s="28" t="s">
        <v>13</v>
      </c>
      <c r="D16" s="85">
        <v>19334</v>
      </c>
      <c r="E16" s="60">
        <f t="shared" si="4"/>
        <v>19334</v>
      </c>
      <c r="F16" s="46">
        <f t="shared" si="5"/>
        <v>9665.2</v>
      </c>
      <c r="G16" s="60">
        <v>4832.6</v>
      </c>
      <c r="H16" s="60">
        <v>4832.6</v>
      </c>
      <c r="I16" s="17">
        <v>4832.6</v>
      </c>
      <c r="J16" s="18">
        <v>4836.2</v>
      </c>
      <c r="K16" s="18">
        <v>15172.1</v>
      </c>
      <c r="L16" s="20">
        <f>K16*100/F16</f>
        <v>156.97657575632164</v>
      </c>
      <c r="M16" s="18">
        <f t="shared" si="6"/>
        <v>78.4736733216096</v>
      </c>
      <c r="N16" s="18">
        <f t="shared" si="3"/>
        <v>78.4736733216096</v>
      </c>
    </row>
    <row r="17" spans="1:14" ht="24" customHeight="1">
      <c r="A17" s="30" t="s">
        <v>40</v>
      </c>
      <c r="B17" s="30"/>
      <c r="C17" s="28" t="s">
        <v>41</v>
      </c>
      <c r="D17" s="85">
        <v>0</v>
      </c>
      <c r="E17" s="60">
        <f t="shared" si="4"/>
        <v>0</v>
      </c>
      <c r="F17" s="46">
        <f t="shared" si="5"/>
        <v>0</v>
      </c>
      <c r="G17" s="60"/>
      <c r="H17" s="60"/>
      <c r="I17" s="17"/>
      <c r="J17" s="18"/>
      <c r="K17" s="18">
        <v>17.9</v>
      </c>
      <c r="L17" s="20"/>
      <c r="M17" s="18"/>
      <c r="N17" s="18"/>
    </row>
    <row r="18" spans="1:14" ht="22.5">
      <c r="A18" s="30" t="s">
        <v>18</v>
      </c>
      <c r="B18" s="30"/>
      <c r="C18" s="28" t="s">
        <v>15</v>
      </c>
      <c r="D18" s="85">
        <v>11676.1</v>
      </c>
      <c r="E18" s="60">
        <f t="shared" si="4"/>
        <v>11676.1</v>
      </c>
      <c r="F18" s="46">
        <f t="shared" si="5"/>
        <v>6068</v>
      </c>
      <c r="G18" s="60">
        <v>2784</v>
      </c>
      <c r="H18" s="60">
        <v>3284</v>
      </c>
      <c r="I18" s="17">
        <v>2784</v>
      </c>
      <c r="J18" s="18">
        <v>2824.1</v>
      </c>
      <c r="K18" s="18">
        <v>7347.9</v>
      </c>
      <c r="L18" s="20">
        <f>K18*100/F18</f>
        <v>121.09261700725115</v>
      </c>
      <c r="M18" s="18">
        <f t="shared" si="6"/>
        <v>62.93111569787857</v>
      </c>
      <c r="N18" s="18">
        <f t="shared" si="3"/>
        <v>62.93111569787857</v>
      </c>
    </row>
    <row r="19" spans="1:14" ht="12.75">
      <c r="A19" s="30" t="s">
        <v>57</v>
      </c>
      <c r="B19" s="30"/>
      <c r="C19" s="28" t="s">
        <v>58</v>
      </c>
      <c r="D19" s="85">
        <v>18.6</v>
      </c>
      <c r="E19" s="60">
        <f t="shared" si="4"/>
        <v>18.6</v>
      </c>
      <c r="F19" s="46">
        <f t="shared" si="5"/>
        <v>9</v>
      </c>
      <c r="G19" s="60">
        <v>4.5</v>
      </c>
      <c r="H19" s="60">
        <v>4.5</v>
      </c>
      <c r="I19" s="17">
        <v>4.5</v>
      </c>
      <c r="J19" s="18">
        <v>5.1</v>
      </c>
      <c r="K19" s="18">
        <v>0</v>
      </c>
      <c r="L19" s="20">
        <f>K19*100/F19</f>
        <v>0</v>
      </c>
      <c r="M19" s="18">
        <f t="shared" si="6"/>
        <v>0</v>
      </c>
      <c r="N19" s="18">
        <f t="shared" si="3"/>
        <v>0</v>
      </c>
    </row>
    <row r="20" spans="1:14" ht="12.75">
      <c r="A20" s="21" t="s">
        <v>12</v>
      </c>
      <c r="B20" s="21"/>
      <c r="C20" s="28" t="s">
        <v>7</v>
      </c>
      <c r="D20" s="85">
        <v>12113.5</v>
      </c>
      <c r="E20" s="60">
        <f t="shared" si="4"/>
        <v>7581.6</v>
      </c>
      <c r="F20" s="46">
        <f t="shared" si="5"/>
        <v>4751.9</v>
      </c>
      <c r="G20" s="60">
        <v>1000</v>
      </c>
      <c r="H20" s="60">
        <v>3751.9</v>
      </c>
      <c r="I20" s="17">
        <v>899.6</v>
      </c>
      <c r="J20" s="18">
        <v>1930.1</v>
      </c>
      <c r="K20" s="18">
        <v>6734.8</v>
      </c>
      <c r="L20" s="20">
        <f>K20*100/F20</f>
        <v>141.72857172920305</v>
      </c>
      <c r="M20" s="18">
        <f t="shared" si="6"/>
        <v>88.83085364566845</v>
      </c>
      <c r="N20" s="18">
        <f t="shared" si="3"/>
        <v>55.59747389276427</v>
      </c>
    </row>
    <row r="21" spans="1:14" ht="12.75">
      <c r="A21" s="31" t="s">
        <v>37</v>
      </c>
      <c r="B21" s="63"/>
      <c r="C21" s="16" t="s">
        <v>38</v>
      </c>
      <c r="D21" s="85">
        <v>0</v>
      </c>
      <c r="E21" s="60">
        <f t="shared" si="4"/>
        <v>0</v>
      </c>
      <c r="F21" s="46">
        <f t="shared" si="5"/>
        <v>0</v>
      </c>
      <c r="G21" s="60"/>
      <c r="H21" s="60"/>
      <c r="I21" s="17"/>
      <c r="J21" s="18"/>
      <c r="K21" s="18">
        <v>40.4</v>
      </c>
      <c r="L21" s="20"/>
      <c r="M21" s="18"/>
      <c r="N21" s="18"/>
    </row>
    <row r="22" spans="1:14" ht="12.75">
      <c r="A22" s="25" t="s">
        <v>1</v>
      </c>
      <c r="B22" s="25"/>
      <c r="C22" s="32" t="s">
        <v>0</v>
      </c>
      <c r="D22" s="86">
        <f>D23+D25+D26+D24</f>
        <v>4008342.9</v>
      </c>
      <c r="E22" s="33">
        <f aca="true" t="shared" si="7" ref="E22:K22">E23+E24+E26+E25</f>
        <v>4004458.0000000005</v>
      </c>
      <c r="F22" s="33">
        <f t="shared" si="7"/>
        <v>1658777.1</v>
      </c>
      <c r="G22" s="33">
        <f t="shared" si="7"/>
        <v>653921.6</v>
      </c>
      <c r="H22" s="33">
        <f t="shared" si="7"/>
        <v>1004855.5</v>
      </c>
      <c r="I22" s="33">
        <f t="shared" si="7"/>
        <v>847106.2</v>
      </c>
      <c r="J22" s="33">
        <f t="shared" si="7"/>
        <v>1498574.7</v>
      </c>
      <c r="K22" s="33">
        <f t="shared" si="7"/>
        <v>1013742.7999999999</v>
      </c>
      <c r="L22" s="27">
        <f aca="true" t="shared" si="8" ref="L22:L27">K22*100/F22</f>
        <v>61.113865148005715</v>
      </c>
      <c r="M22" s="24">
        <f aca="true" t="shared" si="9" ref="M22:M27">K22*100/E22</f>
        <v>25.315356035698212</v>
      </c>
      <c r="N22" s="24">
        <f>K22*100/D22</f>
        <v>25.29082030382181</v>
      </c>
    </row>
    <row r="23" spans="1:14" ht="22.5">
      <c r="A23" s="82" t="s">
        <v>63</v>
      </c>
      <c r="B23" s="12"/>
      <c r="C23" s="34" t="s">
        <v>20</v>
      </c>
      <c r="D23" s="85">
        <v>4008342.9</v>
      </c>
      <c r="E23" s="60">
        <f t="shared" si="4"/>
        <v>4008396.9000000004</v>
      </c>
      <c r="F23" s="46">
        <f t="shared" si="5"/>
        <v>1662716</v>
      </c>
      <c r="G23" s="60">
        <v>657860.5</v>
      </c>
      <c r="H23" s="60">
        <v>1004855.5</v>
      </c>
      <c r="I23" s="18">
        <v>847106.2</v>
      </c>
      <c r="J23" s="18">
        <v>1498574.7</v>
      </c>
      <c r="K23" s="18">
        <v>1016633.7</v>
      </c>
      <c r="L23" s="20">
        <f t="shared" si="8"/>
        <v>61.14295526115103</v>
      </c>
      <c r="M23" s="18">
        <f t="shared" si="9"/>
        <v>25.362600694556967</v>
      </c>
      <c r="N23" s="18">
        <f>K23*100/D23</f>
        <v>25.36294237701071</v>
      </c>
    </row>
    <row r="24" spans="1:14" ht="16.5" customHeight="1">
      <c r="A24" s="82" t="s">
        <v>71</v>
      </c>
      <c r="B24" s="14"/>
      <c r="C24" s="35" t="s">
        <v>19</v>
      </c>
      <c r="D24" s="85">
        <v>0</v>
      </c>
      <c r="E24" s="60">
        <f t="shared" si="4"/>
        <v>0</v>
      </c>
      <c r="F24" s="46">
        <f t="shared" si="5"/>
        <v>0</v>
      </c>
      <c r="G24" s="67"/>
      <c r="H24" s="67"/>
      <c r="I24" s="18"/>
      <c r="J24" s="18"/>
      <c r="K24" s="18">
        <v>1048</v>
      </c>
      <c r="L24" s="20"/>
      <c r="M24" s="18"/>
      <c r="N24" s="18"/>
    </row>
    <row r="25" spans="1:14" ht="24.75" customHeight="1" hidden="1">
      <c r="A25" s="82" t="s">
        <v>70</v>
      </c>
      <c r="B25" s="15" t="s">
        <v>61</v>
      </c>
      <c r="C25" s="16" t="s">
        <v>61</v>
      </c>
      <c r="D25" s="85">
        <v>0</v>
      </c>
      <c r="E25" s="60">
        <f t="shared" si="4"/>
        <v>0</v>
      </c>
      <c r="F25" s="46">
        <f t="shared" si="5"/>
        <v>0</v>
      </c>
      <c r="G25" s="60"/>
      <c r="H25" s="60"/>
      <c r="I25" s="18"/>
      <c r="J25" s="18"/>
      <c r="K25" s="18"/>
      <c r="L25" s="20" t="e">
        <f>K25*100/F25</f>
        <v>#DIV/0!</v>
      </c>
      <c r="M25" s="18" t="e">
        <f>K25*100/E25</f>
        <v>#DIV/0!</v>
      </c>
      <c r="N25" s="18"/>
    </row>
    <row r="26" spans="1:14" ht="39" customHeight="1">
      <c r="A26" s="82" t="s">
        <v>62</v>
      </c>
      <c r="B26" s="68"/>
      <c r="C26" s="19" t="s">
        <v>60</v>
      </c>
      <c r="D26" s="85"/>
      <c r="E26" s="60">
        <f t="shared" si="4"/>
        <v>-3938.9</v>
      </c>
      <c r="F26" s="46">
        <f t="shared" si="5"/>
        <v>-3938.9</v>
      </c>
      <c r="G26" s="73">
        <v>-3938.9</v>
      </c>
      <c r="H26" s="73"/>
      <c r="I26" s="18"/>
      <c r="J26" s="18"/>
      <c r="K26" s="18">
        <v>-3938.9</v>
      </c>
      <c r="L26" s="20">
        <f>K26*100/F26</f>
        <v>100</v>
      </c>
      <c r="M26" s="18">
        <f>K26*100/E26</f>
        <v>100</v>
      </c>
      <c r="N26" s="18"/>
    </row>
    <row r="27" spans="1:14" ht="12.75">
      <c r="A27" s="21"/>
      <c r="B27" s="22"/>
      <c r="C27" s="23" t="s">
        <v>4</v>
      </c>
      <c r="D27" s="24">
        <f aca="true" t="shared" si="10" ref="D27:J27">D22+D8</f>
        <v>4999940.3</v>
      </c>
      <c r="E27" s="24">
        <f>E22+E8+0.1</f>
        <v>4991523.6</v>
      </c>
      <c r="F27" s="24">
        <f t="shared" si="10"/>
        <v>2151676.8000000003</v>
      </c>
      <c r="G27" s="24">
        <f t="shared" si="10"/>
        <v>876809</v>
      </c>
      <c r="H27" s="24">
        <f t="shared" si="10"/>
        <v>1274867.8</v>
      </c>
      <c r="I27" s="24">
        <f t="shared" si="10"/>
        <v>1078878.7</v>
      </c>
      <c r="J27" s="24">
        <f t="shared" si="10"/>
        <v>1760968</v>
      </c>
      <c r="K27" s="24">
        <f>K22+K8</f>
        <v>1396220.2</v>
      </c>
      <c r="L27" s="27">
        <f t="shared" si="8"/>
        <v>64.88986635911117</v>
      </c>
      <c r="M27" s="24">
        <f t="shared" si="9"/>
        <v>27.971824073916032</v>
      </c>
      <c r="N27" s="24">
        <f>K27*100/D27</f>
        <v>27.924737421364814</v>
      </c>
    </row>
    <row r="28" spans="1:14" ht="12.75">
      <c r="A28" s="181"/>
      <c r="B28" s="182"/>
      <c r="C28" s="182"/>
      <c r="D28" s="182"/>
      <c r="E28" s="182"/>
      <c r="F28" s="182"/>
      <c r="G28" s="182"/>
      <c r="H28" s="182"/>
      <c r="I28" s="182"/>
      <c r="J28" s="182"/>
      <c r="K28" s="182"/>
      <c r="L28" s="27"/>
      <c r="M28" s="24"/>
      <c r="N28" s="18"/>
    </row>
    <row r="29" spans="1:14" ht="12.75">
      <c r="A29" s="187" t="s">
        <v>23</v>
      </c>
      <c r="B29" s="188"/>
      <c r="C29" s="188"/>
      <c r="D29" s="188"/>
      <c r="E29" s="188"/>
      <c r="F29" s="188"/>
      <c r="G29" s="188"/>
      <c r="H29" s="188"/>
      <c r="I29" s="188"/>
      <c r="J29" s="188"/>
      <c r="K29" s="188"/>
      <c r="L29" s="188"/>
      <c r="M29" s="188"/>
      <c r="N29" s="188"/>
    </row>
    <row r="30" spans="1:14" ht="12.75">
      <c r="A30" s="25" t="s">
        <v>3</v>
      </c>
      <c r="B30" s="25"/>
      <c r="C30" s="26" t="s">
        <v>64</v>
      </c>
      <c r="D30" s="84">
        <f>D31+D33+D35+D37+D34+D36+D39+D32+D38</f>
        <v>20907.3</v>
      </c>
      <c r="E30" s="27">
        <f aca="true" t="shared" si="11" ref="E30:J30">E31+E33+E35+E37+E34+E36+E39+E32</f>
        <v>20907.3</v>
      </c>
      <c r="F30" s="27">
        <f t="shared" si="11"/>
        <v>10809.599999999999</v>
      </c>
      <c r="G30" s="27">
        <f t="shared" si="11"/>
        <v>4972.5</v>
      </c>
      <c r="H30" s="27">
        <f t="shared" si="11"/>
        <v>5837.099999999999</v>
      </c>
      <c r="I30" s="27">
        <f t="shared" si="11"/>
        <v>5578</v>
      </c>
      <c r="J30" s="27">
        <f t="shared" si="11"/>
        <v>4519.700000000001</v>
      </c>
      <c r="K30" s="27">
        <f>K31+K33+K35+K37+K34+K36+K39+K32+K38</f>
        <v>7406</v>
      </c>
      <c r="L30" s="27">
        <f aca="true" t="shared" si="12" ref="L30:L35">K30*100/F30</f>
        <v>68.51317347542926</v>
      </c>
      <c r="M30" s="24">
        <f aca="true" t="shared" si="13" ref="M30:M35">K30*100/E30</f>
        <v>35.42303405987383</v>
      </c>
      <c r="N30" s="24">
        <f aca="true" t="shared" si="14" ref="N30:N35">K30*100/D30</f>
        <v>35.42303405987383</v>
      </c>
    </row>
    <row r="31" spans="1:18" ht="12.75">
      <c r="A31" s="12" t="s">
        <v>74</v>
      </c>
      <c r="B31" s="12"/>
      <c r="C31" s="55" t="s">
        <v>75</v>
      </c>
      <c r="D31" s="85">
        <v>16900</v>
      </c>
      <c r="E31" s="60">
        <f aca="true" t="shared" si="15" ref="E31:E37">G31+H31+I31+J31</f>
        <v>16900</v>
      </c>
      <c r="F31" s="46">
        <f aca="true" t="shared" si="16" ref="F31:F41">G31+H31</f>
        <v>9269.099999999999</v>
      </c>
      <c r="G31" s="46">
        <v>4229.9</v>
      </c>
      <c r="H31" s="46">
        <v>5039.2</v>
      </c>
      <c r="I31" s="17">
        <v>4742.1</v>
      </c>
      <c r="J31" s="18">
        <v>2888.8</v>
      </c>
      <c r="K31" s="72">
        <v>6156</v>
      </c>
      <c r="L31" s="20">
        <f t="shared" si="12"/>
        <v>66.41421497232741</v>
      </c>
      <c r="M31" s="18">
        <f t="shared" si="13"/>
        <v>36.42603550295858</v>
      </c>
      <c r="N31" s="18">
        <f t="shared" si="14"/>
        <v>36.42603550295858</v>
      </c>
      <c r="R31" s="2"/>
    </row>
    <row r="32" spans="1:14" ht="25.5" customHeight="1">
      <c r="A32" s="12" t="s">
        <v>73</v>
      </c>
      <c r="B32" s="12"/>
      <c r="C32" s="28" t="s">
        <v>72</v>
      </c>
      <c r="D32" s="85">
        <v>1918.5</v>
      </c>
      <c r="E32" s="60">
        <f t="shared" si="15"/>
        <v>1918.5</v>
      </c>
      <c r="F32" s="46">
        <f t="shared" si="16"/>
        <v>938.3</v>
      </c>
      <c r="G32" s="46">
        <v>454.3</v>
      </c>
      <c r="H32" s="46">
        <v>484</v>
      </c>
      <c r="I32" s="17">
        <v>490.5</v>
      </c>
      <c r="J32" s="18">
        <v>489.7</v>
      </c>
      <c r="K32" s="72">
        <v>737.4</v>
      </c>
      <c r="L32" s="20">
        <f t="shared" si="12"/>
        <v>78.58893744005115</v>
      </c>
      <c r="M32" s="18">
        <f t="shared" si="13"/>
        <v>38.43627834245504</v>
      </c>
      <c r="N32" s="18">
        <f t="shared" si="14"/>
        <v>38.43627834245504</v>
      </c>
    </row>
    <row r="33" spans="1:14" ht="12.75">
      <c r="A33" s="12" t="s">
        <v>9</v>
      </c>
      <c r="B33" s="12"/>
      <c r="C33" s="28" t="s">
        <v>6</v>
      </c>
      <c r="D33" s="85">
        <v>1187</v>
      </c>
      <c r="E33" s="60">
        <f t="shared" si="15"/>
        <v>1187</v>
      </c>
      <c r="F33" s="46">
        <f t="shared" si="16"/>
        <v>85.7</v>
      </c>
      <c r="G33" s="60">
        <v>62</v>
      </c>
      <c r="H33" s="60">
        <v>23.7</v>
      </c>
      <c r="I33" s="17">
        <v>172.7</v>
      </c>
      <c r="J33" s="18">
        <v>928.6</v>
      </c>
      <c r="K33" s="18">
        <v>67.5</v>
      </c>
      <c r="L33" s="20">
        <f t="shared" si="12"/>
        <v>78.76312718786464</v>
      </c>
      <c r="M33" s="18">
        <f t="shared" si="13"/>
        <v>5.686604886267903</v>
      </c>
      <c r="N33" s="18">
        <f t="shared" si="14"/>
        <v>5.686604886267903</v>
      </c>
    </row>
    <row r="34" spans="1:14" ht="12.75">
      <c r="A34" s="12" t="s">
        <v>10</v>
      </c>
      <c r="B34" s="12"/>
      <c r="C34" s="28" t="s">
        <v>21</v>
      </c>
      <c r="D34" s="85">
        <v>9.3</v>
      </c>
      <c r="E34" s="60">
        <f t="shared" si="15"/>
        <v>9.3</v>
      </c>
      <c r="F34" s="46">
        <f t="shared" si="16"/>
        <v>4.3</v>
      </c>
      <c r="G34" s="60">
        <v>1.5</v>
      </c>
      <c r="H34" s="60">
        <v>2.8</v>
      </c>
      <c r="I34" s="17">
        <v>3.2</v>
      </c>
      <c r="J34" s="18">
        <v>1.8</v>
      </c>
      <c r="K34" s="18">
        <v>0.5</v>
      </c>
      <c r="L34" s="20">
        <f t="shared" si="12"/>
        <v>11.627906976744187</v>
      </c>
      <c r="M34" s="18">
        <f t="shared" si="13"/>
        <v>5.376344086021505</v>
      </c>
      <c r="N34" s="18">
        <f t="shared" si="14"/>
        <v>5.376344086021505</v>
      </c>
    </row>
    <row r="35" spans="1:14" ht="22.5">
      <c r="A35" s="13" t="s">
        <v>11</v>
      </c>
      <c r="B35" s="13"/>
      <c r="C35" s="28" t="s">
        <v>17</v>
      </c>
      <c r="D35" s="85">
        <v>772.5</v>
      </c>
      <c r="E35" s="60">
        <f t="shared" si="15"/>
        <v>772.5</v>
      </c>
      <c r="F35" s="46">
        <f t="shared" si="16"/>
        <v>447.70000000000005</v>
      </c>
      <c r="G35" s="60">
        <v>206.3</v>
      </c>
      <c r="H35" s="60">
        <v>241.4</v>
      </c>
      <c r="I35" s="17">
        <v>155.5</v>
      </c>
      <c r="J35" s="18">
        <v>169.3</v>
      </c>
      <c r="K35" s="18">
        <v>378.6</v>
      </c>
      <c r="L35" s="20">
        <f t="shared" si="12"/>
        <v>84.56555729283001</v>
      </c>
      <c r="M35" s="18">
        <f t="shared" si="13"/>
        <v>49.00970873786408</v>
      </c>
      <c r="N35" s="18">
        <f t="shared" si="14"/>
        <v>49.00970873786408</v>
      </c>
    </row>
    <row r="36" spans="1:14" ht="28.5" customHeight="1">
      <c r="A36" s="30" t="s">
        <v>40</v>
      </c>
      <c r="B36" s="30"/>
      <c r="C36" s="28" t="s">
        <v>41</v>
      </c>
      <c r="D36" s="85">
        <v>0</v>
      </c>
      <c r="E36" s="60">
        <f t="shared" si="15"/>
        <v>0</v>
      </c>
      <c r="F36" s="46">
        <f t="shared" si="16"/>
        <v>0</v>
      </c>
      <c r="G36" s="60"/>
      <c r="H36" s="60"/>
      <c r="I36" s="17"/>
      <c r="J36" s="18"/>
      <c r="K36" s="18">
        <v>51.5</v>
      </c>
      <c r="L36" s="20"/>
      <c r="M36" s="18"/>
      <c r="N36" s="18"/>
    </row>
    <row r="37" spans="1:14" ht="13.5" customHeight="1">
      <c r="A37" s="29" t="s">
        <v>18</v>
      </c>
      <c r="B37" s="29"/>
      <c r="C37" s="28" t="s">
        <v>15</v>
      </c>
      <c r="D37" s="85">
        <v>120</v>
      </c>
      <c r="E37" s="60">
        <f t="shared" si="15"/>
        <v>120</v>
      </c>
      <c r="F37" s="46">
        <f t="shared" si="16"/>
        <v>64.5</v>
      </c>
      <c r="G37" s="60">
        <v>18.5</v>
      </c>
      <c r="H37" s="60">
        <v>46</v>
      </c>
      <c r="I37" s="17">
        <v>14</v>
      </c>
      <c r="J37" s="18">
        <v>41.5</v>
      </c>
      <c r="K37" s="18">
        <v>14.5</v>
      </c>
      <c r="L37" s="20">
        <f>K37*100/F37</f>
        <v>22.48062015503876</v>
      </c>
      <c r="M37" s="18">
        <f>K37*100/E37</f>
        <v>12.083333333333334</v>
      </c>
      <c r="N37" s="18">
        <f>K37*100/D37</f>
        <v>12.083333333333334</v>
      </c>
    </row>
    <row r="38" spans="1:14" ht="14.25" customHeight="1" hidden="1">
      <c r="A38" s="21" t="s">
        <v>12</v>
      </c>
      <c r="B38" s="61"/>
      <c r="C38" s="28" t="s">
        <v>7</v>
      </c>
      <c r="D38" s="85"/>
      <c r="E38" s="60"/>
      <c r="F38" s="46">
        <f t="shared" si="16"/>
        <v>0</v>
      </c>
      <c r="G38" s="60"/>
      <c r="H38" s="60"/>
      <c r="I38" s="17"/>
      <c r="J38" s="18"/>
      <c r="K38" s="18"/>
      <c r="L38" s="20"/>
      <c r="M38" s="18"/>
      <c r="N38" s="18"/>
    </row>
    <row r="39" spans="1:14" ht="15.75" customHeight="1">
      <c r="A39" s="31" t="s">
        <v>37</v>
      </c>
      <c r="B39" s="63"/>
      <c r="C39" s="16" t="s">
        <v>38</v>
      </c>
      <c r="D39" s="85"/>
      <c r="E39" s="28"/>
      <c r="F39" s="46">
        <f t="shared" si="16"/>
        <v>0</v>
      </c>
      <c r="G39" s="60"/>
      <c r="H39" s="60"/>
      <c r="I39" s="17"/>
      <c r="J39" s="18"/>
      <c r="K39" s="18"/>
      <c r="L39" s="27"/>
      <c r="M39" s="24"/>
      <c r="N39" s="18"/>
    </row>
    <row r="40" spans="1:14" ht="12.75">
      <c r="A40" s="25" t="s">
        <v>1</v>
      </c>
      <c r="B40" s="25"/>
      <c r="C40" s="32" t="s">
        <v>0</v>
      </c>
      <c r="D40" s="86">
        <f>D41+D42</f>
        <v>6595.8</v>
      </c>
      <c r="E40" s="33">
        <f aca="true" t="shared" si="17" ref="E40:J40">E41+E42</f>
        <v>6595.8</v>
      </c>
      <c r="F40" s="33">
        <f t="shared" si="17"/>
        <v>2504.9</v>
      </c>
      <c r="G40" s="33">
        <f t="shared" si="17"/>
        <v>1321.9</v>
      </c>
      <c r="H40" s="33">
        <f t="shared" si="17"/>
        <v>1183</v>
      </c>
      <c r="I40" s="33">
        <f t="shared" si="17"/>
        <v>2319.1</v>
      </c>
      <c r="J40" s="33">
        <f t="shared" si="17"/>
        <v>1771.8</v>
      </c>
      <c r="K40" s="33">
        <f>K41+K42</f>
        <v>1767.2</v>
      </c>
      <c r="L40" s="27">
        <f>K40*100/F40</f>
        <v>70.54972254381413</v>
      </c>
      <c r="M40" s="24">
        <f>K40*100/E40</f>
        <v>26.79280754419479</v>
      </c>
      <c r="N40" s="24">
        <f>K40*100/D40</f>
        <v>26.79280754419479</v>
      </c>
    </row>
    <row r="41" spans="1:14" ht="23.25" customHeight="1">
      <c r="A41" s="14" t="s">
        <v>63</v>
      </c>
      <c r="B41" s="12"/>
      <c r="C41" s="34" t="s">
        <v>20</v>
      </c>
      <c r="D41" s="85">
        <v>6595.8</v>
      </c>
      <c r="E41" s="60">
        <f>G41+H41+I41+J41</f>
        <v>6595.8</v>
      </c>
      <c r="F41" s="46">
        <f t="shared" si="16"/>
        <v>2504.9</v>
      </c>
      <c r="G41" s="59">
        <v>1321.9</v>
      </c>
      <c r="H41" s="59">
        <v>1183</v>
      </c>
      <c r="I41" s="17">
        <v>2319.1</v>
      </c>
      <c r="J41" s="59">
        <v>1771.8</v>
      </c>
      <c r="K41" s="18">
        <v>1767.2</v>
      </c>
      <c r="L41" s="20">
        <f>K41*100/F41</f>
        <v>70.54972254381413</v>
      </c>
      <c r="M41" s="18">
        <f>K41*100/E41</f>
        <v>26.79280754419479</v>
      </c>
      <c r="N41" s="18">
        <f>K41*100/D41</f>
        <v>26.79280754419479</v>
      </c>
    </row>
    <row r="42" spans="1:14" ht="37.5" customHeight="1" hidden="1">
      <c r="A42" s="14" t="s">
        <v>62</v>
      </c>
      <c r="B42" s="68"/>
      <c r="C42" s="19" t="s">
        <v>60</v>
      </c>
      <c r="D42" s="73"/>
      <c r="E42" s="60">
        <f>G42+H42+I42+J42</f>
        <v>0</v>
      </c>
      <c r="F42" s="46">
        <f>G42</f>
        <v>0</v>
      </c>
      <c r="G42" s="59"/>
      <c r="H42" s="59"/>
      <c r="I42" s="17"/>
      <c r="J42" s="59"/>
      <c r="K42" s="18"/>
      <c r="L42" s="20"/>
      <c r="M42" s="18"/>
      <c r="N42" s="18"/>
    </row>
    <row r="43" spans="1:14" ht="12.75">
      <c r="A43" s="21"/>
      <c r="B43" s="22"/>
      <c r="C43" s="23" t="s">
        <v>4</v>
      </c>
      <c r="D43" s="24">
        <f aca="true" t="shared" si="18" ref="D43:J43">D40+D30</f>
        <v>27503.1</v>
      </c>
      <c r="E43" s="24">
        <f t="shared" si="18"/>
        <v>27503.1</v>
      </c>
      <c r="F43" s="24">
        <f t="shared" si="18"/>
        <v>13314.499999999998</v>
      </c>
      <c r="G43" s="24">
        <f t="shared" si="18"/>
        <v>6294.4</v>
      </c>
      <c r="H43" s="24">
        <f t="shared" si="18"/>
        <v>7020.099999999999</v>
      </c>
      <c r="I43" s="24">
        <f t="shared" si="18"/>
        <v>7897.1</v>
      </c>
      <c r="J43" s="24">
        <f t="shared" si="18"/>
        <v>6291.500000000001</v>
      </c>
      <c r="K43" s="24">
        <f>K40+K30</f>
        <v>9173.2</v>
      </c>
      <c r="L43" s="27">
        <f>K43*100/F43</f>
        <v>68.89631604641558</v>
      </c>
      <c r="M43" s="24">
        <f>K43*100/E43</f>
        <v>33.35333107904201</v>
      </c>
      <c r="N43" s="24">
        <f>K43*100/D43</f>
        <v>33.35333107904201</v>
      </c>
    </row>
    <row r="44" spans="1:14" ht="12.75">
      <c r="A44" s="56"/>
      <c r="B44" s="57"/>
      <c r="C44" s="183"/>
      <c r="D44" s="183"/>
      <c r="E44" s="183"/>
      <c r="F44" s="183"/>
      <c r="G44" s="183"/>
      <c r="H44" s="183"/>
      <c r="I44" s="183"/>
      <c r="J44" s="183"/>
      <c r="K44" s="183"/>
      <c r="L44" s="27"/>
      <c r="M44" s="24"/>
      <c r="N44" s="18"/>
    </row>
    <row r="45" spans="1:14" ht="12.75">
      <c r="A45" s="187" t="s">
        <v>24</v>
      </c>
      <c r="B45" s="188"/>
      <c r="C45" s="188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8"/>
    </row>
    <row r="46" spans="1:14" ht="12.75">
      <c r="A46" s="25" t="s">
        <v>3</v>
      </c>
      <c r="B46" s="25"/>
      <c r="C46" s="26" t="s">
        <v>64</v>
      </c>
      <c r="D46" s="84">
        <f aca="true" t="shared" si="19" ref="D46:K46">D47+D50+D52+D54+D55+D56+D51+D49+D48+D53</f>
        <v>23326.5</v>
      </c>
      <c r="E46" s="27">
        <f t="shared" si="19"/>
        <v>23341.8</v>
      </c>
      <c r="F46" s="27">
        <f t="shared" si="19"/>
        <v>9296.5</v>
      </c>
      <c r="G46" s="27">
        <f t="shared" si="19"/>
        <v>3672.9999999999995</v>
      </c>
      <c r="H46" s="27">
        <f t="shared" si="19"/>
        <v>5623.5</v>
      </c>
      <c r="I46" s="27">
        <f t="shared" si="19"/>
        <v>6146.1</v>
      </c>
      <c r="J46" s="27">
        <f t="shared" si="19"/>
        <v>7899.200000000001</v>
      </c>
      <c r="K46" s="27">
        <f t="shared" si="19"/>
        <v>6265.4000000000015</v>
      </c>
      <c r="L46" s="27">
        <f>K46*100/F46</f>
        <v>67.39525627924489</v>
      </c>
      <c r="M46" s="24">
        <f>K46*100/E46</f>
        <v>26.841974483544547</v>
      </c>
      <c r="N46" s="24">
        <f aca="true" t="shared" si="20" ref="N46:N52">K46*100/D46</f>
        <v>26.85958030566095</v>
      </c>
    </row>
    <row r="47" spans="1:18" ht="12.75">
      <c r="A47" s="12" t="s">
        <v>74</v>
      </c>
      <c r="B47" s="12"/>
      <c r="C47" s="55" t="s">
        <v>75</v>
      </c>
      <c r="D47" s="85">
        <v>14500</v>
      </c>
      <c r="E47" s="60">
        <f aca="true" t="shared" si="21" ref="E47:E60">G47+H47+I47+J47</f>
        <v>14500</v>
      </c>
      <c r="F47" s="46">
        <f aca="true" t="shared" si="22" ref="F47:F58">G47+H47</f>
        <v>5755.299999999999</v>
      </c>
      <c r="G47" s="60">
        <v>2084.2</v>
      </c>
      <c r="H47" s="60">
        <v>3671.1</v>
      </c>
      <c r="I47" s="17">
        <v>4054.4</v>
      </c>
      <c r="J47" s="18">
        <v>4690.3</v>
      </c>
      <c r="K47" s="72">
        <v>3956.5</v>
      </c>
      <c r="L47" s="20">
        <f>K47*100/F47</f>
        <v>68.74533039111776</v>
      </c>
      <c r="M47" s="18">
        <f>K47*100/E47</f>
        <v>27.286206896551725</v>
      </c>
      <c r="N47" s="18">
        <f t="shared" si="20"/>
        <v>27.286206896551725</v>
      </c>
      <c r="R47" s="2"/>
    </row>
    <row r="48" spans="1:14" ht="24" customHeight="1">
      <c r="A48" s="12" t="s">
        <v>73</v>
      </c>
      <c r="B48" s="12"/>
      <c r="C48" s="28" t="s">
        <v>72</v>
      </c>
      <c r="D48" s="85">
        <v>4528.8</v>
      </c>
      <c r="E48" s="60">
        <f t="shared" si="21"/>
        <v>4528.799999999999</v>
      </c>
      <c r="F48" s="46">
        <f t="shared" si="22"/>
        <v>2157.2</v>
      </c>
      <c r="G48" s="60">
        <v>1004.1</v>
      </c>
      <c r="H48" s="60">
        <v>1153.1</v>
      </c>
      <c r="I48" s="17">
        <v>1159.7</v>
      </c>
      <c r="J48" s="18">
        <v>1211.9</v>
      </c>
      <c r="K48" s="72">
        <v>1740.8</v>
      </c>
      <c r="L48" s="20">
        <f>K48*100/F48</f>
        <v>80.69720007417023</v>
      </c>
      <c r="M48" s="18">
        <f>K48*100/E48</f>
        <v>38.438438438438446</v>
      </c>
      <c r="N48" s="18">
        <f t="shared" si="20"/>
        <v>38.43843843843844</v>
      </c>
    </row>
    <row r="49" spans="1:14" ht="12.75">
      <c r="A49" s="12" t="s">
        <v>8</v>
      </c>
      <c r="B49" s="12"/>
      <c r="C49" s="28" t="s">
        <v>5</v>
      </c>
      <c r="D49" s="85">
        <v>17.5</v>
      </c>
      <c r="E49" s="60">
        <f t="shared" si="21"/>
        <v>17.5</v>
      </c>
      <c r="F49" s="46">
        <f t="shared" si="22"/>
        <v>17.5</v>
      </c>
      <c r="G49" s="60">
        <v>17.5</v>
      </c>
      <c r="H49" s="60"/>
      <c r="I49" s="17"/>
      <c r="J49" s="18"/>
      <c r="K49" s="72">
        <v>80.1</v>
      </c>
      <c r="L49" s="20">
        <f>K49*100/F49</f>
        <v>457.71428571428567</v>
      </c>
      <c r="M49" s="18">
        <f>K49*100/E49</f>
        <v>457.71428571428567</v>
      </c>
      <c r="N49" s="18">
        <f t="shared" si="20"/>
        <v>457.71428571428567</v>
      </c>
    </row>
    <row r="50" spans="1:14" ht="13.5" customHeight="1">
      <c r="A50" s="12" t="s">
        <v>9</v>
      </c>
      <c r="B50" s="12"/>
      <c r="C50" s="28" t="s">
        <v>6</v>
      </c>
      <c r="D50" s="85">
        <v>3490</v>
      </c>
      <c r="E50" s="60">
        <f t="shared" si="21"/>
        <v>3490</v>
      </c>
      <c r="F50" s="46">
        <f t="shared" si="22"/>
        <v>972.7</v>
      </c>
      <c r="G50" s="60">
        <v>362.7</v>
      </c>
      <c r="H50" s="60">
        <v>610</v>
      </c>
      <c r="I50" s="17">
        <v>757.4</v>
      </c>
      <c r="J50" s="18">
        <v>1759.9</v>
      </c>
      <c r="K50" s="18">
        <v>136.8</v>
      </c>
      <c r="L50" s="20">
        <f>K50*100/F50</f>
        <v>14.063945718104247</v>
      </c>
      <c r="M50" s="18">
        <f>K50*100/E50</f>
        <v>3.919770773638969</v>
      </c>
      <c r="N50" s="18">
        <f t="shared" si="20"/>
        <v>3.919770773638969</v>
      </c>
    </row>
    <row r="51" spans="1:14" ht="12.75" customHeight="1" hidden="1">
      <c r="A51" s="12" t="s">
        <v>10</v>
      </c>
      <c r="B51" s="12"/>
      <c r="C51" s="28" t="s">
        <v>21</v>
      </c>
      <c r="D51" s="85"/>
      <c r="E51" s="60">
        <f t="shared" si="21"/>
        <v>0</v>
      </c>
      <c r="F51" s="46">
        <f t="shared" si="22"/>
        <v>0</v>
      </c>
      <c r="G51" s="60"/>
      <c r="H51" s="60"/>
      <c r="I51" s="17"/>
      <c r="J51" s="18"/>
      <c r="K51" s="18"/>
      <c r="L51" s="20"/>
      <c r="M51" s="18"/>
      <c r="N51" s="18" t="e">
        <f t="shared" si="20"/>
        <v>#DIV/0!</v>
      </c>
    </row>
    <row r="52" spans="1:14" ht="22.5">
      <c r="A52" s="13" t="s">
        <v>11</v>
      </c>
      <c r="B52" s="13"/>
      <c r="C52" s="28" t="s">
        <v>17</v>
      </c>
      <c r="D52" s="85">
        <v>724.2</v>
      </c>
      <c r="E52" s="60">
        <f t="shared" si="21"/>
        <v>724.2</v>
      </c>
      <c r="F52" s="46">
        <f t="shared" si="22"/>
        <v>351.5</v>
      </c>
      <c r="G52" s="60">
        <v>167.2</v>
      </c>
      <c r="H52" s="60">
        <v>184.3</v>
      </c>
      <c r="I52" s="17">
        <v>159.6</v>
      </c>
      <c r="J52" s="18">
        <v>213.1</v>
      </c>
      <c r="K52" s="18">
        <v>256.6</v>
      </c>
      <c r="L52" s="20">
        <f>K52*100/F52</f>
        <v>73.0014224751067</v>
      </c>
      <c r="M52" s="18">
        <f>K52*100/E52</f>
        <v>35.432201049433864</v>
      </c>
      <c r="N52" s="18">
        <f t="shared" si="20"/>
        <v>35.432201049433864</v>
      </c>
    </row>
    <row r="53" spans="1:14" ht="19.5" customHeight="1" hidden="1">
      <c r="A53" s="30" t="s">
        <v>40</v>
      </c>
      <c r="B53" s="30"/>
      <c r="C53" s="28" t="s">
        <v>41</v>
      </c>
      <c r="D53" s="85"/>
      <c r="E53" s="60">
        <f t="shared" si="21"/>
        <v>0</v>
      </c>
      <c r="F53" s="46">
        <f t="shared" si="22"/>
        <v>0</v>
      </c>
      <c r="G53" s="60"/>
      <c r="H53" s="60"/>
      <c r="I53" s="17"/>
      <c r="J53" s="18"/>
      <c r="K53" s="18"/>
      <c r="L53" s="20" t="e">
        <f>K53*100/F53</f>
        <v>#DIV/0!</v>
      </c>
      <c r="M53" s="18" t="e">
        <f>K53*100/E53</f>
        <v>#DIV/0!</v>
      </c>
      <c r="N53" s="18"/>
    </row>
    <row r="54" spans="1:14" ht="22.5">
      <c r="A54" s="30" t="s">
        <v>18</v>
      </c>
      <c r="B54" s="30"/>
      <c r="C54" s="28" t="s">
        <v>15</v>
      </c>
      <c r="D54" s="85">
        <v>66</v>
      </c>
      <c r="E54" s="60">
        <f t="shared" si="21"/>
        <v>66</v>
      </c>
      <c r="F54" s="46">
        <f t="shared" si="22"/>
        <v>27</v>
      </c>
      <c r="G54" s="60">
        <v>22</v>
      </c>
      <c r="H54" s="60">
        <v>5</v>
      </c>
      <c r="I54" s="17">
        <v>15</v>
      </c>
      <c r="J54" s="18">
        <v>24</v>
      </c>
      <c r="K54" s="18">
        <v>94.3</v>
      </c>
      <c r="L54" s="20">
        <f>K54*100/F54</f>
        <v>349.25925925925924</v>
      </c>
      <c r="M54" s="18">
        <f>K54*100/E54</f>
        <v>142.87878787878788</v>
      </c>
      <c r="N54" s="18">
        <f>K54*100/D54</f>
        <v>142.87878787878788</v>
      </c>
    </row>
    <row r="55" spans="1:14" ht="21" customHeight="1">
      <c r="A55" s="21" t="s">
        <v>12</v>
      </c>
      <c r="B55" s="21"/>
      <c r="C55" s="28" t="s">
        <v>7</v>
      </c>
      <c r="D55" s="85"/>
      <c r="E55" s="60">
        <f t="shared" si="21"/>
        <v>15.3</v>
      </c>
      <c r="F55" s="46">
        <f t="shared" si="22"/>
        <v>15.3</v>
      </c>
      <c r="G55" s="60">
        <v>15.3</v>
      </c>
      <c r="H55" s="60"/>
      <c r="I55" s="17"/>
      <c r="J55" s="18"/>
      <c r="K55" s="18">
        <v>0.3</v>
      </c>
      <c r="L55" s="20">
        <f>K55*100/F55</f>
        <v>1.9607843137254901</v>
      </c>
      <c r="M55" s="18">
        <f>K55*100/E55</f>
        <v>1.9607843137254901</v>
      </c>
      <c r="N55" s="18"/>
    </row>
    <row r="56" spans="1:14" ht="14.25" customHeight="1">
      <c r="A56" s="62" t="s">
        <v>37</v>
      </c>
      <c r="B56" s="63"/>
      <c r="C56" s="16" t="s">
        <v>38</v>
      </c>
      <c r="D56" s="85"/>
      <c r="E56" s="60">
        <f t="shared" si="21"/>
        <v>0</v>
      </c>
      <c r="F56" s="46">
        <f t="shared" si="22"/>
        <v>0</v>
      </c>
      <c r="G56" s="60"/>
      <c r="H56" s="60"/>
      <c r="I56" s="17"/>
      <c r="J56" s="18"/>
      <c r="K56" s="18"/>
      <c r="L56" s="20"/>
      <c r="M56" s="18"/>
      <c r="N56" s="18"/>
    </row>
    <row r="57" spans="1:14" ht="12.75">
      <c r="A57" s="65" t="s">
        <v>1</v>
      </c>
      <c r="B57" s="65"/>
      <c r="C57" s="32" t="s">
        <v>0</v>
      </c>
      <c r="D57" s="86">
        <f>D58+D60+D59</f>
        <v>30117.7</v>
      </c>
      <c r="E57" s="33">
        <f>E58+E60+E59</f>
        <v>30117.7</v>
      </c>
      <c r="F57" s="33">
        <f aca="true" t="shared" si="23" ref="F57:K57">F58+F60+F59</f>
        <v>11419.099999999999</v>
      </c>
      <c r="G57" s="33">
        <f t="shared" si="23"/>
        <v>5731.7</v>
      </c>
      <c r="H57" s="33">
        <f t="shared" si="23"/>
        <v>5687.4</v>
      </c>
      <c r="I57" s="33">
        <f t="shared" si="23"/>
        <v>5765.4</v>
      </c>
      <c r="J57" s="33">
        <f t="shared" si="23"/>
        <v>12933.2</v>
      </c>
      <c r="K57" s="33">
        <f t="shared" si="23"/>
        <v>7115.5</v>
      </c>
      <c r="L57" s="27">
        <f>K57*100/F57</f>
        <v>62.31226629068841</v>
      </c>
      <c r="M57" s="24">
        <f>K57*100/E57</f>
        <v>23.625642064301058</v>
      </c>
      <c r="N57" s="24">
        <f>K57*100/D57</f>
        <v>23.625642064301058</v>
      </c>
    </row>
    <row r="58" spans="1:14" ht="23.25" customHeight="1">
      <c r="A58" s="82" t="s">
        <v>63</v>
      </c>
      <c r="B58" s="12"/>
      <c r="C58" s="34" t="s">
        <v>20</v>
      </c>
      <c r="D58" s="85">
        <v>30117.7</v>
      </c>
      <c r="E58" s="60">
        <f>G58+H58+I58+J58</f>
        <v>30117.7</v>
      </c>
      <c r="F58" s="46">
        <f t="shared" si="22"/>
        <v>11419.099999999999</v>
      </c>
      <c r="G58" s="59">
        <v>5731.7</v>
      </c>
      <c r="H58" s="59">
        <v>5687.4</v>
      </c>
      <c r="I58" s="17">
        <v>5765.4</v>
      </c>
      <c r="J58" s="17">
        <v>12933.2</v>
      </c>
      <c r="K58" s="18">
        <v>7115.5</v>
      </c>
      <c r="L58" s="20">
        <f>K58*100/F58</f>
        <v>62.31226629068841</v>
      </c>
      <c r="M58" s="18">
        <f>K58*100/E58</f>
        <v>23.625642064301058</v>
      </c>
      <c r="N58" s="18">
        <f>K58*100/D58</f>
        <v>23.625642064301058</v>
      </c>
    </row>
    <row r="59" spans="1:14" ht="51" customHeight="1" hidden="1">
      <c r="A59" s="14" t="s">
        <v>70</v>
      </c>
      <c r="B59" s="15" t="s">
        <v>61</v>
      </c>
      <c r="C59" s="16" t="s">
        <v>61</v>
      </c>
      <c r="D59" s="35"/>
      <c r="E59" s="60">
        <f>G59+H59+I59+J59</f>
        <v>0</v>
      </c>
      <c r="F59" s="46">
        <f>G59+H59+I59</f>
        <v>0</v>
      </c>
      <c r="G59" s="59"/>
      <c r="H59" s="59"/>
      <c r="I59" s="17"/>
      <c r="J59" s="74"/>
      <c r="K59" s="18"/>
      <c r="L59" s="20" t="e">
        <f>K59*100/F59</f>
        <v>#DIV/0!</v>
      </c>
      <c r="M59" s="18" t="e">
        <f>K59*100/E59</f>
        <v>#DIV/0!</v>
      </c>
      <c r="N59" s="18"/>
    </row>
    <row r="60" spans="1:14" ht="29.25" customHeight="1" hidden="1">
      <c r="A60" s="14" t="s">
        <v>62</v>
      </c>
      <c r="B60" s="68"/>
      <c r="C60" s="19" t="s">
        <v>60</v>
      </c>
      <c r="D60" s="19"/>
      <c r="E60" s="60">
        <f t="shared" si="21"/>
        <v>0</v>
      </c>
      <c r="F60" s="60">
        <f>G60</f>
        <v>0</v>
      </c>
      <c r="G60" s="75"/>
      <c r="H60" s="75"/>
      <c r="I60" s="17"/>
      <c r="J60" s="74"/>
      <c r="K60" s="18"/>
      <c r="L60" s="20"/>
      <c r="M60" s="18"/>
      <c r="N60" s="18" t="e">
        <f>K60*100/D60</f>
        <v>#DIV/0!</v>
      </c>
    </row>
    <row r="61" spans="1:14" ht="12.75">
      <c r="A61" s="13"/>
      <c r="B61" s="76"/>
      <c r="C61" s="77" t="s">
        <v>4</v>
      </c>
      <c r="D61" s="78">
        <f aca="true" t="shared" si="24" ref="D61:K61">D57+D46</f>
        <v>53444.2</v>
      </c>
      <c r="E61" s="78">
        <f t="shared" si="24"/>
        <v>53459.5</v>
      </c>
      <c r="F61" s="78">
        <f t="shared" si="24"/>
        <v>20715.6</v>
      </c>
      <c r="G61" s="78">
        <f t="shared" si="24"/>
        <v>9404.699999999999</v>
      </c>
      <c r="H61" s="78">
        <f t="shared" si="24"/>
        <v>11310.9</v>
      </c>
      <c r="I61" s="78">
        <f t="shared" si="24"/>
        <v>11911.5</v>
      </c>
      <c r="J61" s="78">
        <f t="shared" si="24"/>
        <v>20832.4</v>
      </c>
      <c r="K61" s="78">
        <f t="shared" si="24"/>
        <v>13380.900000000001</v>
      </c>
      <c r="L61" s="27">
        <f>K61*100/F61</f>
        <v>64.59334993917629</v>
      </c>
      <c r="M61" s="24">
        <f>K61*100/E61</f>
        <v>25.029975963112268</v>
      </c>
      <c r="N61" s="24">
        <f>K61*100/D61</f>
        <v>25.037141542019533</v>
      </c>
    </row>
    <row r="62" spans="1:14" ht="12.75">
      <c r="A62" s="181"/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27"/>
      <c r="M62" s="24"/>
      <c r="N62" s="18"/>
    </row>
    <row r="63" spans="1:14" ht="12.75">
      <c r="A63" s="187" t="s">
        <v>25</v>
      </c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</row>
    <row r="64" spans="1:14" ht="12.75">
      <c r="A64" s="65" t="s">
        <v>3</v>
      </c>
      <c r="B64" s="65"/>
      <c r="C64" s="71" t="s">
        <v>64</v>
      </c>
      <c r="D64" s="84">
        <f>D65+D68+D70+D72+D69+D74+D73+D67+D71+D66</f>
        <v>48800.4</v>
      </c>
      <c r="E64" s="64">
        <f aca="true" t="shared" si="25" ref="E64:J64">E65+E68+E70+E72+E69+E74+E73+E67+E71+E66</f>
        <v>48800.40000000001</v>
      </c>
      <c r="F64" s="64">
        <f t="shared" si="25"/>
        <v>20946.7</v>
      </c>
      <c r="G64" s="64">
        <f t="shared" si="25"/>
        <v>10509.9</v>
      </c>
      <c r="H64" s="64">
        <f t="shared" si="25"/>
        <v>10436.800000000001</v>
      </c>
      <c r="I64" s="64">
        <f t="shared" si="25"/>
        <v>11236.2</v>
      </c>
      <c r="J64" s="64">
        <f t="shared" si="25"/>
        <v>16617.5</v>
      </c>
      <c r="K64" s="64">
        <f>K65+K68+K70+K72+K69+K74+K73+K67+K71+K66</f>
        <v>21294.4</v>
      </c>
      <c r="L64" s="27">
        <f aca="true" t="shared" si="26" ref="L64:L70">K64*100/F64</f>
        <v>101.65992733938997</v>
      </c>
      <c r="M64" s="24">
        <f aca="true" t="shared" si="27" ref="M64:M70">K64*100/E64</f>
        <v>43.635707904033566</v>
      </c>
      <c r="N64" s="24">
        <f aca="true" t="shared" si="28" ref="N64:N70">K64*100/D64</f>
        <v>43.63570790403357</v>
      </c>
    </row>
    <row r="65" spans="1:18" ht="12.75">
      <c r="A65" s="12" t="s">
        <v>74</v>
      </c>
      <c r="B65" s="12"/>
      <c r="C65" s="55" t="s">
        <v>75</v>
      </c>
      <c r="D65" s="85">
        <v>24800</v>
      </c>
      <c r="E65" s="60">
        <f>G65+H65+I65+J65</f>
        <v>24800.000000000004</v>
      </c>
      <c r="F65" s="46">
        <f aca="true" t="shared" si="29" ref="F65:F76">G65+H65</f>
        <v>11861.2</v>
      </c>
      <c r="G65" s="79">
        <v>5831.1</v>
      </c>
      <c r="H65" s="79">
        <v>6030.1</v>
      </c>
      <c r="I65" s="20">
        <v>6905.6</v>
      </c>
      <c r="J65" s="20">
        <v>6033.2</v>
      </c>
      <c r="K65" s="20">
        <v>7226.6</v>
      </c>
      <c r="L65" s="20">
        <f t="shared" si="26"/>
        <v>60.92638181634236</v>
      </c>
      <c r="M65" s="18">
        <f t="shared" si="27"/>
        <v>29.139516129032256</v>
      </c>
      <c r="N65" s="18">
        <f t="shared" si="28"/>
        <v>29.13951612903226</v>
      </c>
      <c r="R65" s="2"/>
    </row>
    <row r="66" spans="1:14" ht="23.25" customHeight="1">
      <c r="A66" s="12" t="s">
        <v>73</v>
      </c>
      <c r="B66" s="12"/>
      <c r="C66" s="28" t="s">
        <v>72</v>
      </c>
      <c r="D66" s="85">
        <v>7795.2</v>
      </c>
      <c r="E66" s="60">
        <f>G66+H66+I66+J66</f>
        <v>7795.200000000001</v>
      </c>
      <c r="F66" s="46">
        <f t="shared" si="29"/>
        <v>3951.1</v>
      </c>
      <c r="G66" s="79">
        <v>1974</v>
      </c>
      <c r="H66" s="79">
        <v>1977.1</v>
      </c>
      <c r="I66" s="20">
        <v>1926.2</v>
      </c>
      <c r="J66" s="20">
        <v>1917.9</v>
      </c>
      <c r="K66" s="20">
        <v>2996.3</v>
      </c>
      <c r="L66" s="20">
        <f t="shared" si="26"/>
        <v>75.83457771253575</v>
      </c>
      <c r="M66" s="18">
        <f t="shared" si="27"/>
        <v>38.43775656814449</v>
      </c>
      <c r="N66" s="18">
        <f t="shared" si="28"/>
        <v>38.4377565681445</v>
      </c>
    </row>
    <row r="67" spans="1:14" ht="12.75">
      <c r="A67" s="12" t="s">
        <v>8</v>
      </c>
      <c r="B67" s="12"/>
      <c r="C67" s="28" t="s">
        <v>5</v>
      </c>
      <c r="D67" s="85">
        <v>25</v>
      </c>
      <c r="E67" s="60">
        <f aca="true" t="shared" si="30" ref="E67:E77">G67+H67+I67+J67</f>
        <v>25</v>
      </c>
      <c r="F67" s="46">
        <f t="shared" si="29"/>
        <v>12.5</v>
      </c>
      <c r="G67" s="59">
        <v>6.3</v>
      </c>
      <c r="H67" s="59">
        <v>6.2</v>
      </c>
      <c r="I67" s="17">
        <v>6.3</v>
      </c>
      <c r="J67" s="17">
        <v>6.2</v>
      </c>
      <c r="K67" s="17">
        <v>67.2</v>
      </c>
      <c r="L67" s="20">
        <f t="shared" si="26"/>
        <v>537.6</v>
      </c>
      <c r="M67" s="18">
        <f t="shared" si="27"/>
        <v>268.8</v>
      </c>
      <c r="N67" s="18">
        <f t="shared" si="28"/>
        <v>268.8</v>
      </c>
    </row>
    <row r="68" spans="1:14" ht="12.75">
      <c r="A68" s="12" t="s">
        <v>9</v>
      </c>
      <c r="B68" s="12"/>
      <c r="C68" s="28" t="s">
        <v>6</v>
      </c>
      <c r="D68" s="85">
        <v>8080</v>
      </c>
      <c r="E68" s="60">
        <f t="shared" si="30"/>
        <v>8080</v>
      </c>
      <c r="F68" s="46">
        <f t="shared" si="29"/>
        <v>1058.9</v>
      </c>
      <c r="G68" s="59">
        <v>679.4</v>
      </c>
      <c r="H68" s="59">
        <v>379.5</v>
      </c>
      <c r="I68" s="17">
        <v>379.5</v>
      </c>
      <c r="J68" s="17">
        <v>6641.6</v>
      </c>
      <c r="K68" s="17">
        <v>8293.4</v>
      </c>
      <c r="L68" s="20">
        <f t="shared" si="26"/>
        <v>783.2089904617999</v>
      </c>
      <c r="M68" s="18">
        <f t="shared" si="27"/>
        <v>102.64108910891089</v>
      </c>
      <c r="N68" s="18">
        <f t="shared" si="28"/>
        <v>102.64108910891089</v>
      </c>
    </row>
    <row r="69" spans="1:14" ht="18.75" customHeight="1">
      <c r="A69" s="12" t="s">
        <v>10</v>
      </c>
      <c r="B69" s="12"/>
      <c r="C69" s="28" t="s">
        <v>21</v>
      </c>
      <c r="D69" s="85">
        <v>60.8</v>
      </c>
      <c r="E69" s="60">
        <f t="shared" si="30"/>
        <v>60.8</v>
      </c>
      <c r="F69" s="46">
        <f t="shared" si="29"/>
        <v>30.4</v>
      </c>
      <c r="G69" s="59">
        <v>15.2</v>
      </c>
      <c r="H69" s="59">
        <v>15.2</v>
      </c>
      <c r="I69" s="17">
        <v>15.2</v>
      </c>
      <c r="J69" s="17">
        <v>15.2</v>
      </c>
      <c r="K69" s="17"/>
      <c r="L69" s="20">
        <f t="shared" si="26"/>
        <v>0</v>
      </c>
      <c r="M69" s="18">
        <f t="shared" si="27"/>
        <v>0</v>
      </c>
      <c r="N69" s="18">
        <f t="shared" si="28"/>
        <v>0</v>
      </c>
    </row>
    <row r="70" spans="1:14" ht="23.25" customHeight="1">
      <c r="A70" s="13" t="s">
        <v>11</v>
      </c>
      <c r="B70" s="13"/>
      <c r="C70" s="28" t="s">
        <v>17</v>
      </c>
      <c r="D70" s="85">
        <v>8014.1</v>
      </c>
      <c r="E70" s="60">
        <f t="shared" si="30"/>
        <v>8014.1</v>
      </c>
      <c r="F70" s="46">
        <f t="shared" si="29"/>
        <v>4007.3</v>
      </c>
      <c r="G70" s="59">
        <v>2003.9</v>
      </c>
      <c r="H70" s="59">
        <v>2003.4</v>
      </c>
      <c r="I70" s="17">
        <v>2003.4</v>
      </c>
      <c r="J70" s="17">
        <v>2003.4</v>
      </c>
      <c r="K70" s="17">
        <v>2571.4</v>
      </c>
      <c r="L70" s="20">
        <f t="shared" si="26"/>
        <v>64.1678935941906</v>
      </c>
      <c r="M70" s="18">
        <f t="shared" si="27"/>
        <v>32.085948515741</v>
      </c>
      <c r="N70" s="18">
        <f t="shared" si="28"/>
        <v>32.085948515741</v>
      </c>
    </row>
    <row r="71" spans="1:14" ht="24" customHeight="1">
      <c r="A71" s="30" t="s">
        <v>40</v>
      </c>
      <c r="B71" s="30"/>
      <c r="C71" s="28" t="s">
        <v>41</v>
      </c>
      <c r="D71" s="85">
        <v>0</v>
      </c>
      <c r="E71" s="60">
        <f t="shared" si="30"/>
        <v>0</v>
      </c>
      <c r="F71" s="46">
        <f t="shared" si="29"/>
        <v>0</v>
      </c>
      <c r="G71" s="59"/>
      <c r="H71" s="59"/>
      <c r="I71" s="17"/>
      <c r="J71" s="17"/>
      <c r="K71" s="17">
        <v>6</v>
      </c>
      <c r="L71" s="20"/>
      <c r="M71" s="18"/>
      <c r="N71" s="18"/>
    </row>
    <row r="72" spans="1:14" ht="22.5">
      <c r="A72" s="29" t="s">
        <v>18</v>
      </c>
      <c r="B72" s="29"/>
      <c r="C72" s="28" t="s">
        <v>15</v>
      </c>
      <c r="D72" s="85">
        <v>25.3</v>
      </c>
      <c r="E72" s="60">
        <f t="shared" si="30"/>
        <v>25.3</v>
      </c>
      <c r="F72" s="46">
        <f t="shared" si="29"/>
        <v>25.3</v>
      </c>
      <c r="G72" s="59"/>
      <c r="H72" s="59">
        <v>25.3</v>
      </c>
      <c r="I72" s="17"/>
      <c r="J72" s="17"/>
      <c r="K72" s="17">
        <v>91.2</v>
      </c>
      <c r="L72" s="20"/>
      <c r="M72" s="18">
        <f>K72*100/E72</f>
        <v>360.47430830039525</v>
      </c>
      <c r="N72" s="18">
        <f>K72*100/D72</f>
        <v>360.47430830039525</v>
      </c>
    </row>
    <row r="73" spans="1:14" ht="18" customHeight="1">
      <c r="A73" s="21" t="s">
        <v>12</v>
      </c>
      <c r="B73" s="21"/>
      <c r="C73" s="28" t="s">
        <v>7</v>
      </c>
      <c r="D73" s="85"/>
      <c r="E73" s="60">
        <f t="shared" si="30"/>
        <v>0</v>
      </c>
      <c r="F73" s="46">
        <f t="shared" si="29"/>
        <v>0</v>
      </c>
      <c r="G73" s="59"/>
      <c r="H73" s="59"/>
      <c r="I73" s="17"/>
      <c r="J73" s="17"/>
      <c r="K73" s="17">
        <v>42.3</v>
      </c>
      <c r="L73" s="20"/>
      <c r="M73" s="18"/>
      <c r="N73" s="18"/>
    </row>
    <row r="74" spans="1:14" ht="16.5" customHeight="1">
      <c r="A74" s="31" t="s">
        <v>37</v>
      </c>
      <c r="B74" s="63"/>
      <c r="C74" s="16" t="s">
        <v>38</v>
      </c>
      <c r="D74" s="85"/>
      <c r="E74" s="60">
        <f t="shared" si="30"/>
        <v>0</v>
      </c>
      <c r="F74" s="46">
        <f t="shared" si="29"/>
        <v>0</v>
      </c>
      <c r="G74" s="59"/>
      <c r="H74" s="59"/>
      <c r="I74" s="17"/>
      <c r="J74" s="17"/>
      <c r="K74" s="17"/>
      <c r="L74" s="20"/>
      <c r="M74" s="18"/>
      <c r="N74" s="18"/>
    </row>
    <row r="75" spans="1:14" ht="12.75">
      <c r="A75" s="25" t="s">
        <v>1</v>
      </c>
      <c r="B75" s="25"/>
      <c r="C75" s="32" t="s">
        <v>0</v>
      </c>
      <c r="D75" s="86">
        <f>D76+D77</f>
        <v>31999.2</v>
      </c>
      <c r="E75" s="33">
        <f aca="true" t="shared" si="31" ref="E75:K75">E76+E77</f>
        <v>32299.2</v>
      </c>
      <c r="F75" s="33">
        <f t="shared" si="31"/>
        <v>15694.7</v>
      </c>
      <c r="G75" s="33">
        <f t="shared" si="31"/>
        <v>7601.2</v>
      </c>
      <c r="H75" s="33">
        <f t="shared" si="31"/>
        <v>8093.5</v>
      </c>
      <c r="I75" s="33">
        <f t="shared" si="31"/>
        <v>7910.2</v>
      </c>
      <c r="J75" s="33">
        <f t="shared" si="31"/>
        <v>8694.3</v>
      </c>
      <c r="K75" s="33">
        <f t="shared" si="31"/>
        <v>8678.7</v>
      </c>
      <c r="L75" s="27">
        <f>K75*100/F75</f>
        <v>55.29701109291672</v>
      </c>
      <c r="M75" s="24">
        <f>K75*100/E75</f>
        <v>26.86970575122604</v>
      </c>
      <c r="N75" s="24">
        <f>K75*100/D75</f>
        <v>27.12161554038851</v>
      </c>
    </row>
    <row r="76" spans="1:14" ht="22.5">
      <c r="A76" s="82" t="s">
        <v>63</v>
      </c>
      <c r="B76" s="12"/>
      <c r="C76" s="34" t="s">
        <v>20</v>
      </c>
      <c r="D76" s="85">
        <v>31999.2</v>
      </c>
      <c r="E76" s="60">
        <f t="shared" si="30"/>
        <v>32299.2</v>
      </c>
      <c r="F76" s="46">
        <f t="shared" si="29"/>
        <v>15694.7</v>
      </c>
      <c r="G76" s="59">
        <v>7601.2</v>
      </c>
      <c r="H76" s="59">
        <v>8093.5</v>
      </c>
      <c r="I76" s="17">
        <v>7910.2</v>
      </c>
      <c r="J76" s="18">
        <v>8694.3</v>
      </c>
      <c r="K76" s="18">
        <v>8678.7</v>
      </c>
      <c r="L76" s="20">
        <f>K76*100/F76</f>
        <v>55.29701109291672</v>
      </c>
      <c r="M76" s="18">
        <f>K76*100/E76</f>
        <v>26.86970575122604</v>
      </c>
      <c r="N76" s="18">
        <f>K76*100/D76</f>
        <v>27.12161554038851</v>
      </c>
    </row>
    <row r="77" spans="1:14" ht="12.75" hidden="1">
      <c r="A77" s="82" t="s">
        <v>71</v>
      </c>
      <c r="B77" s="14"/>
      <c r="C77" s="35" t="s">
        <v>19</v>
      </c>
      <c r="D77" s="85"/>
      <c r="E77" s="60">
        <f t="shared" si="30"/>
        <v>0</v>
      </c>
      <c r="F77" s="46">
        <f>G77</f>
        <v>0</v>
      </c>
      <c r="G77" s="75"/>
      <c r="H77" s="75"/>
      <c r="I77" s="17"/>
      <c r="J77" s="18"/>
      <c r="K77" s="18"/>
      <c r="L77" s="20" t="e">
        <f>K77*100/F77</f>
        <v>#DIV/0!</v>
      </c>
      <c r="M77" s="18" t="e">
        <f>K77*100/E77</f>
        <v>#DIV/0!</v>
      </c>
      <c r="N77" s="18"/>
    </row>
    <row r="78" spans="1:14" ht="12.75">
      <c r="A78" s="21"/>
      <c r="B78" s="22"/>
      <c r="C78" s="23" t="s">
        <v>4</v>
      </c>
      <c r="D78" s="24">
        <f aca="true" t="shared" si="32" ref="D78:K78">D75+D64</f>
        <v>80799.6</v>
      </c>
      <c r="E78" s="24">
        <f t="shared" si="32"/>
        <v>81099.6</v>
      </c>
      <c r="F78" s="24">
        <f t="shared" si="32"/>
        <v>36641.4</v>
      </c>
      <c r="G78" s="24">
        <f t="shared" si="32"/>
        <v>18111.1</v>
      </c>
      <c r="H78" s="24">
        <f t="shared" si="32"/>
        <v>18530.300000000003</v>
      </c>
      <c r="I78" s="24">
        <f t="shared" si="32"/>
        <v>19146.4</v>
      </c>
      <c r="J78" s="24">
        <f t="shared" si="32"/>
        <v>25311.8</v>
      </c>
      <c r="K78" s="24">
        <f t="shared" si="32"/>
        <v>29973.100000000002</v>
      </c>
      <c r="L78" s="27">
        <f>K78*100/F78</f>
        <v>81.80118663588182</v>
      </c>
      <c r="M78" s="24">
        <f>K78*100/E78</f>
        <v>36.958382038875655</v>
      </c>
      <c r="N78" s="24">
        <f>K78*100/D78</f>
        <v>37.09560443368531</v>
      </c>
    </row>
    <row r="79" spans="1:14" ht="12.75">
      <c r="A79" s="181"/>
      <c r="B79" s="182"/>
      <c r="C79" s="182"/>
      <c r="D79" s="182"/>
      <c r="E79" s="182"/>
      <c r="F79" s="182"/>
      <c r="G79" s="182"/>
      <c r="H79" s="182"/>
      <c r="I79" s="182"/>
      <c r="J79" s="182"/>
      <c r="K79" s="182"/>
      <c r="L79" s="27"/>
      <c r="M79" s="24"/>
      <c r="N79" s="18"/>
    </row>
    <row r="80" spans="1:14" ht="12.75">
      <c r="A80" s="187" t="s">
        <v>26</v>
      </c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</row>
    <row r="81" spans="1:14" ht="12.75">
      <c r="A81" s="25" t="s">
        <v>3</v>
      </c>
      <c r="B81" s="25"/>
      <c r="C81" s="26" t="s">
        <v>64</v>
      </c>
      <c r="D81" s="84">
        <f>D82+D84+D85+D86+D87+D88+D89+D90+D91+D83</f>
        <v>31975</v>
      </c>
      <c r="E81" s="27">
        <f aca="true" t="shared" si="33" ref="E81:J81">E82+E84+E85+E86+E87+E88+E89+E90+E91+E83</f>
        <v>31975</v>
      </c>
      <c r="F81" s="27">
        <f t="shared" si="33"/>
        <v>13623.399999999998</v>
      </c>
      <c r="G81" s="27">
        <f t="shared" si="33"/>
        <v>7729</v>
      </c>
      <c r="H81" s="27">
        <f t="shared" si="33"/>
        <v>5894.4</v>
      </c>
      <c r="I81" s="27">
        <f t="shared" si="33"/>
        <v>8583.8</v>
      </c>
      <c r="J81" s="27">
        <f t="shared" si="33"/>
        <v>9767.8</v>
      </c>
      <c r="K81" s="27">
        <f>K82+K84+K85+K86+K87+K88+K89+K90+K91+K83</f>
        <v>12634.699999999999</v>
      </c>
      <c r="L81" s="27">
        <f aca="true" t="shared" si="34" ref="L81:L87">K81*100/F81</f>
        <v>92.74263399738686</v>
      </c>
      <c r="M81" s="24">
        <f aca="true" t="shared" si="35" ref="M81:M87">K81*100/E81</f>
        <v>39.51430805316654</v>
      </c>
      <c r="N81" s="24">
        <f aca="true" t="shared" si="36" ref="N81:N87">K81*100/D81</f>
        <v>39.51430805316654</v>
      </c>
    </row>
    <row r="82" spans="1:18" ht="13.5" customHeight="1">
      <c r="A82" s="12" t="s">
        <v>74</v>
      </c>
      <c r="B82" s="12"/>
      <c r="C82" s="55" t="s">
        <v>75</v>
      </c>
      <c r="D82" s="85">
        <v>17900</v>
      </c>
      <c r="E82" s="60">
        <f>G82+H82+I82+J82</f>
        <v>17900</v>
      </c>
      <c r="F82" s="46">
        <f aca="true" t="shared" si="37" ref="F82:F94">G82+H82</f>
        <v>8950</v>
      </c>
      <c r="G82" s="59">
        <v>5370</v>
      </c>
      <c r="H82" s="59">
        <v>3580</v>
      </c>
      <c r="I82" s="17">
        <v>4475</v>
      </c>
      <c r="J82" s="17">
        <v>4475</v>
      </c>
      <c r="K82" s="18">
        <v>6846.6</v>
      </c>
      <c r="L82" s="20">
        <f t="shared" si="34"/>
        <v>76.49832402234637</v>
      </c>
      <c r="M82" s="18">
        <f t="shared" si="35"/>
        <v>38.24916201117318</v>
      </c>
      <c r="N82" s="18">
        <f t="shared" si="36"/>
        <v>38.24916201117318</v>
      </c>
      <c r="R82" s="2"/>
    </row>
    <row r="83" spans="1:14" ht="24.75" customHeight="1">
      <c r="A83" s="12" t="s">
        <v>73</v>
      </c>
      <c r="B83" s="12"/>
      <c r="C83" s="28" t="s">
        <v>72</v>
      </c>
      <c r="D83" s="85">
        <v>4949.5</v>
      </c>
      <c r="E83" s="60">
        <f>G83+H83+I83+J83</f>
        <v>4949.5</v>
      </c>
      <c r="F83" s="46">
        <f t="shared" si="37"/>
        <v>2227.3</v>
      </c>
      <c r="G83" s="59">
        <v>1237.4</v>
      </c>
      <c r="H83" s="59">
        <v>989.9</v>
      </c>
      <c r="I83" s="17">
        <v>1484.9</v>
      </c>
      <c r="J83" s="17">
        <v>1237.3</v>
      </c>
      <c r="K83" s="18">
        <v>1902.5</v>
      </c>
      <c r="L83" s="20">
        <f t="shared" si="34"/>
        <v>85.41732142055403</v>
      </c>
      <c r="M83" s="18">
        <f t="shared" si="35"/>
        <v>38.43822608344277</v>
      </c>
      <c r="N83" s="18">
        <f t="shared" si="36"/>
        <v>38.43822608344277</v>
      </c>
    </row>
    <row r="84" spans="1:14" ht="15" customHeight="1" hidden="1">
      <c r="A84" s="12" t="s">
        <v>8</v>
      </c>
      <c r="B84" s="12"/>
      <c r="C84" s="28" t="s">
        <v>5</v>
      </c>
      <c r="D84" s="85"/>
      <c r="E84" s="60">
        <f aca="true" t="shared" si="38" ref="E84:E91">G84+H84+I84+J84</f>
        <v>0</v>
      </c>
      <c r="F84" s="46">
        <f t="shared" si="37"/>
        <v>0</v>
      </c>
      <c r="G84" s="59"/>
      <c r="H84" s="59"/>
      <c r="I84" s="17"/>
      <c r="J84" s="17"/>
      <c r="K84" s="18"/>
      <c r="L84" s="20" t="e">
        <f t="shared" si="34"/>
        <v>#DIV/0!</v>
      </c>
      <c r="M84" s="18" t="e">
        <f t="shared" si="35"/>
        <v>#DIV/0!</v>
      </c>
      <c r="N84" s="18" t="e">
        <f t="shared" si="36"/>
        <v>#DIV/0!</v>
      </c>
    </row>
    <row r="85" spans="1:14" ht="12.75">
      <c r="A85" s="12" t="s">
        <v>9</v>
      </c>
      <c r="B85" s="12"/>
      <c r="C85" s="28" t="s">
        <v>6</v>
      </c>
      <c r="D85" s="85">
        <v>3023</v>
      </c>
      <c r="E85" s="60">
        <f t="shared" si="38"/>
        <v>3023</v>
      </c>
      <c r="F85" s="46">
        <f t="shared" si="37"/>
        <v>869.3</v>
      </c>
      <c r="G85" s="59">
        <v>481.6</v>
      </c>
      <c r="H85" s="59">
        <v>387.7</v>
      </c>
      <c r="I85" s="17">
        <v>511.4</v>
      </c>
      <c r="J85" s="17">
        <v>1642.3</v>
      </c>
      <c r="K85" s="18">
        <v>1156.7</v>
      </c>
      <c r="L85" s="20">
        <f t="shared" si="34"/>
        <v>133.0610836305073</v>
      </c>
      <c r="M85" s="18">
        <f t="shared" si="35"/>
        <v>38.263314588157456</v>
      </c>
      <c r="N85" s="18">
        <f t="shared" si="36"/>
        <v>38.263314588157456</v>
      </c>
    </row>
    <row r="86" spans="1:14" ht="12.75" hidden="1">
      <c r="A86" s="12" t="s">
        <v>10</v>
      </c>
      <c r="B86" s="12"/>
      <c r="C86" s="28" t="s">
        <v>21</v>
      </c>
      <c r="D86" s="85"/>
      <c r="E86" s="60">
        <f t="shared" si="38"/>
        <v>0</v>
      </c>
      <c r="F86" s="46">
        <f t="shared" si="37"/>
        <v>0</v>
      </c>
      <c r="G86" s="59"/>
      <c r="H86" s="59"/>
      <c r="I86" s="17"/>
      <c r="J86" s="17"/>
      <c r="K86" s="18"/>
      <c r="L86" s="20" t="e">
        <f t="shared" si="34"/>
        <v>#DIV/0!</v>
      </c>
      <c r="M86" s="18" t="e">
        <f t="shared" si="35"/>
        <v>#DIV/0!</v>
      </c>
      <c r="N86" s="18" t="e">
        <f t="shared" si="36"/>
        <v>#DIV/0!</v>
      </c>
    </row>
    <row r="87" spans="1:14" ht="26.25" customHeight="1">
      <c r="A87" s="13" t="s">
        <v>11</v>
      </c>
      <c r="B87" s="13"/>
      <c r="C87" s="28" t="s">
        <v>17</v>
      </c>
      <c r="D87" s="85">
        <v>6037.7</v>
      </c>
      <c r="E87" s="60">
        <f t="shared" si="38"/>
        <v>6037.700000000001</v>
      </c>
      <c r="F87" s="46">
        <f t="shared" si="37"/>
        <v>1544.4</v>
      </c>
      <c r="G87" s="59">
        <v>623.8</v>
      </c>
      <c r="H87" s="59">
        <v>920.6</v>
      </c>
      <c r="I87" s="17">
        <v>2096.3</v>
      </c>
      <c r="J87" s="17">
        <v>2397</v>
      </c>
      <c r="K87" s="18">
        <v>2688</v>
      </c>
      <c r="L87" s="20">
        <f t="shared" si="34"/>
        <v>174.04817404817405</v>
      </c>
      <c r="M87" s="18">
        <f t="shared" si="35"/>
        <v>44.520264339069506</v>
      </c>
      <c r="N87" s="18">
        <f t="shared" si="36"/>
        <v>44.52026433906951</v>
      </c>
    </row>
    <row r="88" spans="1:14" ht="23.25" customHeight="1">
      <c r="A88" s="30" t="s">
        <v>40</v>
      </c>
      <c r="B88" s="30"/>
      <c r="C88" s="28" t="s">
        <v>41</v>
      </c>
      <c r="D88" s="85">
        <v>0</v>
      </c>
      <c r="E88" s="60">
        <f t="shared" si="38"/>
        <v>0</v>
      </c>
      <c r="F88" s="46">
        <f t="shared" si="37"/>
        <v>0</v>
      </c>
      <c r="G88" s="59"/>
      <c r="H88" s="59"/>
      <c r="I88" s="17"/>
      <c r="J88" s="17"/>
      <c r="K88" s="18">
        <v>15.6</v>
      </c>
      <c r="L88" s="20"/>
      <c r="M88" s="18"/>
      <c r="N88" s="18"/>
    </row>
    <row r="89" spans="1:14" ht="22.5">
      <c r="A89" s="29" t="s">
        <v>18</v>
      </c>
      <c r="B89" s="29"/>
      <c r="C89" s="28" t="s">
        <v>15</v>
      </c>
      <c r="D89" s="85">
        <v>64.8</v>
      </c>
      <c r="E89" s="60">
        <f t="shared" si="38"/>
        <v>64.8</v>
      </c>
      <c r="F89" s="46">
        <f t="shared" si="37"/>
        <v>32.4</v>
      </c>
      <c r="G89" s="59">
        <v>16.2</v>
      </c>
      <c r="H89" s="59">
        <v>16.2</v>
      </c>
      <c r="I89" s="17">
        <v>16.2</v>
      </c>
      <c r="J89" s="17">
        <v>16.2</v>
      </c>
      <c r="K89" s="18">
        <v>18.3</v>
      </c>
      <c r="L89" s="20">
        <f>K89*100/F89</f>
        <v>56.48148148148148</v>
      </c>
      <c r="M89" s="18">
        <f>K89*100/E89</f>
        <v>28.24074074074074</v>
      </c>
      <c r="N89" s="18">
        <f>K89*100/D89</f>
        <v>28.24074074074074</v>
      </c>
    </row>
    <row r="90" spans="1:14" ht="15.75" customHeight="1">
      <c r="A90" s="21" t="s">
        <v>12</v>
      </c>
      <c r="B90" s="21"/>
      <c r="C90" s="28" t="s">
        <v>7</v>
      </c>
      <c r="D90" s="85"/>
      <c r="E90" s="60">
        <f t="shared" si="38"/>
        <v>0</v>
      </c>
      <c r="F90" s="46">
        <f t="shared" si="37"/>
        <v>0</v>
      </c>
      <c r="G90" s="59"/>
      <c r="H90" s="59"/>
      <c r="I90" s="17"/>
      <c r="J90" s="17"/>
      <c r="K90" s="18">
        <v>15</v>
      </c>
      <c r="L90" s="20"/>
      <c r="M90" s="18"/>
      <c r="N90" s="18"/>
    </row>
    <row r="91" spans="1:14" ht="12.75">
      <c r="A91" s="31" t="s">
        <v>37</v>
      </c>
      <c r="B91" s="63"/>
      <c r="C91" s="16" t="s">
        <v>38</v>
      </c>
      <c r="D91" s="85"/>
      <c r="E91" s="60">
        <f t="shared" si="38"/>
        <v>0</v>
      </c>
      <c r="F91" s="46">
        <f t="shared" si="37"/>
        <v>0</v>
      </c>
      <c r="G91" s="59"/>
      <c r="H91" s="59"/>
      <c r="I91" s="17"/>
      <c r="J91" s="17"/>
      <c r="K91" s="18">
        <v>-8</v>
      </c>
      <c r="L91" s="20"/>
      <c r="M91" s="18"/>
      <c r="N91" s="18"/>
    </row>
    <row r="92" spans="1:14" ht="12.75" hidden="1">
      <c r="A92" s="31" t="s">
        <v>42</v>
      </c>
      <c r="B92" s="63"/>
      <c r="C92" s="16" t="s">
        <v>43</v>
      </c>
      <c r="D92" s="87"/>
      <c r="E92" s="16"/>
      <c r="F92" s="46">
        <f t="shared" si="37"/>
        <v>0</v>
      </c>
      <c r="G92" s="59"/>
      <c r="H92" s="59"/>
      <c r="I92" s="17" t="e">
        <f>J92+#REF!+#REF!+#REF!</f>
        <v>#REF!</v>
      </c>
      <c r="J92" s="17"/>
      <c r="K92" s="18"/>
      <c r="L92" s="27" t="e">
        <f>K92*100/F92</f>
        <v>#DIV/0!</v>
      </c>
      <c r="M92" s="24" t="e">
        <f>K92*100/E92</f>
        <v>#DIV/0!</v>
      </c>
      <c r="N92" s="18" t="e">
        <f>K92*100/D92</f>
        <v>#DIV/0!</v>
      </c>
    </row>
    <row r="93" spans="1:14" ht="12.75">
      <c r="A93" s="25" t="s">
        <v>1</v>
      </c>
      <c r="B93" s="25"/>
      <c r="C93" s="32" t="s">
        <v>0</v>
      </c>
      <c r="D93" s="86">
        <f>D94+D95</f>
        <v>66514.3</v>
      </c>
      <c r="E93" s="33">
        <f aca="true" t="shared" si="39" ref="E93:K93">E94+E95</f>
        <v>77322</v>
      </c>
      <c r="F93" s="80">
        <f t="shared" si="39"/>
        <v>28286.9</v>
      </c>
      <c r="G93" s="33">
        <f t="shared" si="39"/>
        <v>15079.1</v>
      </c>
      <c r="H93" s="33">
        <f t="shared" si="39"/>
        <v>13207.8</v>
      </c>
      <c r="I93" s="33">
        <f t="shared" si="39"/>
        <v>30447.1</v>
      </c>
      <c r="J93" s="33">
        <f t="shared" si="39"/>
        <v>18588</v>
      </c>
      <c r="K93" s="33">
        <f t="shared" si="39"/>
        <v>22464.5</v>
      </c>
      <c r="L93" s="27">
        <f>K93*100/F93</f>
        <v>79.41662041439676</v>
      </c>
      <c r="M93" s="24">
        <f>K93*100/E93</f>
        <v>29.053180207444193</v>
      </c>
      <c r="N93" s="24">
        <f>K93*100/D93</f>
        <v>33.77394034064855</v>
      </c>
    </row>
    <row r="94" spans="1:14" ht="22.5">
      <c r="A94" s="82" t="s">
        <v>63</v>
      </c>
      <c r="B94" s="12"/>
      <c r="C94" s="34" t="s">
        <v>20</v>
      </c>
      <c r="D94" s="85">
        <v>66514.3</v>
      </c>
      <c r="E94" s="60">
        <f>G94+H94+I94+J94</f>
        <v>77322</v>
      </c>
      <c r="F94" s="46">
        <f t="shared" si="37"/>
        <v>28286.9</v>
      </c>
      <c r="G94" s="59">
        <v>15079.1</v>
      </c>
      <c r="H94" s="59">
        <v>13207.8</v>
      </c>
      <c r="I94" s="17">
        <v>30447.1</v>
      </c>
      <c r="J94" s="17">
        <v>18588</v>
      </c>
      <c r="K94" s="18">
        <v>22364.5</v>
      </c>
      <c r="L94" s="20">
        <f>K94*100/F94</f>
        <v>79.06309988015653</v>
      </c>
      <c r="M94" s="18">
        <f>K94*100/E94</f>
        <v>28.923850909184967</v>
      </c>
      <c r="N94" s="18">
        <f>K94*100/D94</f>
        <v>33.62359673032716</v>
      </c>
    </row>
    <row r="95" spans="1:14" ht="18.75" customHeight="1">
      <c r="A95" s="14" t="s">
        <v>71</v>
      </c>
      <c r="B95" s="14"/>
      <c r="C95" s="35" t="s">
        <v>19</v>
      </c>
      <c r="D95" s="67"/>
      <c r="E95" s="60">
        <f>G95+H95+I95+J95</f>
        <v>0</v>
      </c>
      <c r="F95" s="46">
        <f>G95</f>
        <v>0</v>
      </c>
      <c r="G95" s="70"/>
      <c r="H95" s="70"/>
      <c r="I95" s="17"/>
      <c r="J95" s="17"/>
      <c r="K95" s="18">
        <v>100</v>
      </c>
      <c r="L95" s="20"/>
      <c r="M95" s="18"/>
      <c r="N95" s="18"/>
    </row>
    <row r="96" spans="1:14" ht="12.75">
      <c r="A96" s="21"/>
      <c r="B96" s="22"/>
      <c r="C96" s="23" t="s">
        <v>4</v>
      </c>
      <c r="D96" s="24">
        <f aca="true" t="shared" si="40" ref="D96:J96">D93+D81</f>
        <v>98489.3</v>
      </c>
      <c r="E96" s="24">
        <f t="shared" si="40"/>
        <v>109297</v>
      </c>
      <c r="F96" s="24">
        <f t="shared" si="40"/>
        <v>41910.3</v>
      </c>
      <c r="G96" s="24">
        <f t="shared" si="40"/>
        <v>22808.1</v>
      </c>
      <c r="H96" s="24">
        <f t="shared" si="40"/>
        <v>19102.199999999997</v>
      </c>
      <c r="I96" s="24">
        <f t="shared" si="40"/>
        <v>39030.899999999994</v>
      </c>
      <c r="J96" s="24">
        <f t="shared" si="40"/>
        <v>28355.8</v>
      </c>
      <c r="K96" s="24">
        <f>K93+K81</f>
        <v>35099.2</v>
      </c>
      <c r="L96" s="27">
        <f>K96*100/F96</f>
        <v>83.7483864348382</v>
      </c>
      <c r="M96" s="24">
        <f>K96*100/E96</f>
        <v>32.113598726406025</v>
      </c>
      <c r="N96" s="24">
        <f>K96*100/D96</f>
        <v>35.63757687383299</v>
      </c>
    </row>
    <row r="97" spans="1:14" ht="12.75">
      <c r="A97" s="181"/>
      <c r="B97" s="182"/>
      <c r="C97" s="182"/>
      <c r="D97" s="182"/>
      <c r="E97" s="182"/>
      <c r="F97" s="182"/>
      <c r="G97" s="182"/>
      <c r="H97" s="182"/>
      <c r="I97" s="182"/>
      <c r="J97" s="182"/>
      <c r="K97" s="182"/>
      <c r="L97" s="27"/>
      <c r="M97" s="24"/>
      <c r="N97" s="18"/>
    </row>
    <row r="98" spans="1:14" ht="12.75">
      <c r="A98" s="187" t="s">
        <v>27</v>
      </c>
      <c r="B98" s="188"/>
      <c r="C98" s="188"/>
      <c r="D98" s="188"/>
      <c r="E98" s="188"/>
      <c r="F98" s="188"/>
      <c r="G98" s="188"/>
      <c r="H98" s="188"/>
      <c r="I98" s="188"/>
      <c r="J98" s="188"/>
      <c r="K98" s="188"/>
      <c r="L98" s="188"/>
      <c r="M98" s="188"/>
      <c r="N98" s="188"/>
    </row>
    <row r="99" spans="1:14" ht="12.75">
      <c r="A99" s="25" t="s">
        <v>3</v>
      </c>
      <c r="B99" s="25"/>
      <c r="C99" s="26" t="s">
        <v>64</v>
      </c>
      <c r="D99" s="84">
        <f>D100+D103+D107+D104+D105+D108+D106+D102+D101</f>
        <v>3312.4</v>
      </c>
      <c r="E99" s="27">
        <f aca="true" t="shared" si="41" ref="E99:J99">E100+E103+E107+E104+E105+E108+E106+E102+E101</f>
        <v>3312.3999999999996</v>
      </c>
      <c r="F99" s="27">
        <f t="shared" si="41"/>
        <v>1619</v>
      </c>
      <c r="G99" s="27">
        <f t="shared" si="41"/>
        <v>784.8</v>
      </c>
      <c r="H99" s="27">
        <f t="shared" si="41"/>
        <v>834.1999999999999</v>
      </c>
      <c r="I99" s="27">
        <f t="shared" si="41"/>
        <v>841.4</v>
      </c>
      <c r="J99" s="27">
        <f t="shared" si="41"/>
        <v>852</v>
      </c>
      <c r="K99" s="27">
        <f>K100+K103+K107+K104+K105+K108+K106+K102+K101</f>
        <v>2178.7</v>
      </c>
      <c r="L99" s="27">
        <f aca="true" t="shared" si="42" ref="L99:L105">K99*100/F99</f>
        <v>134.57072266831375</v>
      </c>
      <c r="M99" s="24">
        <f aca="true" t="shared" si="43" ref="M99:M105">K99*100/E99</f>
        <v>65.77406110373143</v>
      </c>
      <c r="N99" s="24">
        <f aca="true" t="shared" si="44" ref="N99:N105">K99*100/D99</f>
        <v>65.77406110373143</v>
      </c>
    </row>
    <row r="100" spans="1:18" ht="12.75">
      <c r="A100" s="12" t="s">
        <v>74</v>
      </c>
      <c r="B100" s="12"/>
      <c r="C100" s="55" t="s">
        <v>75</v>
      </c>
      <c r="D100" s="85">
        <v>1300</v>
      </c>
      <c r="E100" s="60">
        <f>G100+H100+I100+J100</f>
        <v>1300</v>
      </c>
      <c r="F100" s="46">
        <f aca="true" t="shared" si="45" ref="F100:F110">G100+H100</f>
        <v>650</v>
      </c>
      <c r="G100" s="59">
        <v>325</v>
      </c>
      <c r="H100" s="59">
        <v>325</v>
      </c>
      <c r="I100" s="59">
        <v>325</v>
      </c>
      <c r="J100" s="59">
        <v>325</v>
      </c>
      <c r="K100" s="18">
        <v>1416.7</v>
      </c>
      <c r="L100" s="20">
        <f t="shared" si="42"/>
        <v>217.95384615384614</v>
      </c>
      <c r="M100" s="18">
        <f t="shared" si="43"/>
        <v>108.97692307692307</v>
      </c>
      <c r="N100" s="18">
        <f t="shared" si="44"/>
        <v>108.97692307692307</v>
      </c>
      <c r="R100" s="2"/>
    </row>
    <row r="101" spans="1:14" ht="25.5" customHeight="1">
      <c r="A101" s="12" t="s">
        <v>73</v>
      </c>
      <c r="B101" s="12"/>
      <c r="C101" s="28" t="s">
        <v>72</v>
      </c>
      <c r="D101" s="85">
        <v>1604.7</v>
      </c>
      <c r="E101" s="60">
        <f>G101+H101+I101+J101</f>
        <v>1604.6999999999998</v>
      </c>
      <c r="F101" s="46">
        <f t="shared" si="45"/>
        <v>802.4</v>
      </c>
      <c r="G101" s="59">
        <v>401.2</v>
      </c>
      <c r="H101" s="59">
        <v>401.2</v>
      </c>
      <c r="I101" s="59">
        <v>401.2</v>
      </c>
      <c r="J101" s="59">
        <v>401.1</v>
      </c>
      <c r="K101" s="18">
        <v>616.8</v>
      </c>
      <c r="L101" s="20">
        <f t="shared" si="42"/>
        <v>76.86939182452642</v>
      </c>
      <c r="M101" s="18">
        <f t="shared" si="43"/>
        <v>38.43709104505515</v>
      </c>
      <c r="N101" s="18">
        <f t="shared" si="44"/>
        <v>38.43709104505515</v>
      </c>
    </row>
    <row r="102" spans="1:14" ht="12.75" hidden="1">
      <c r="A102" s="12" t="s">
        <v>8</v>
      </c>
      <c r="B102" s="12"/>
      <c r="C102" s="28" t="s">
        <v>5</v>
      </c>
      <c r="D102" s="85"/>
      <c r="E102" s="60">
        <f>G102+H102+I102+J102</f>
        <v>0</v>
      </c>
      <c r="F102" s="46">
        <f t="shared" si="45"/>
        <v>0</v>
      </c>
      <c r="G102" s="59"/>
      <c r="H102" s="59"/>
      <c r="I102" s="17"/>
      <c r="J102" s="18"/>
      <c r="K102" s="18"/>
      <c r="L102" s="20" t="e">
        <f t="shared" si="42"/>
        <v>#DIV/0!</v>
      </c>
      <c r="M102" s="18" t="e">
        <f t="shared" si="43"/>
        <v>#DIV/0!</v>
      </c>
      <c r="N102" s="18" t="e">
        <f t="shared" si="44"/>
        <v>#DIV/0!</v>
      </c>
    </row>
    <row r="103" spans="1:14" ht="12.75">
      <c r="A103" s="12" t="s">
        <v>9</v>
      </c>
      <c r="B103" s="12"/>
      <c r="C103" s="28" t="s">
        <v>6</v>
      </c>
      <c r="D103" s="85">
        <v>261.2</v>
      </c>
      <c r="E103" s="60">
        <f aca="true" t="shared" si="46" ref="E103:E111">G103+H103+I103+J103</f>
        <v>261.2</v>
      </c>
      <c r="F103" s="46">
        <f t="shared" si="45"/>
        <v>93.5</v>
      </c>
      <c r="G103" s="59">
        <v>22.1</v>
      </c>
      <c r="H103" s="59">
        <v>71.4</v>
      </c>
      <c r="I103" s="17">
        <v>78.4</v>
      </c>
      <c r="J103" s="18">
        <v>89.3</v>
      </c>
      <c r="K103" s="18">
        <v>115.2</v>
      </c>
      <c r="L103" s="20">
        <f t="shared" si="42"/>
        <v>123.20855614973262</v>
      </c>
      <c r="M103" s="18">
        <f t="shared" si="43"/>
        <v>44.104134762634</v>
      </c>
      <c r="N103" s="18">
        <f t="shared" si="44"/>
        <v>44.104134762634</v>
      </c>
    </row>
    <row r="104" spans="1:14" ht="12.75">
      <c r="A104" s="12" t="s">
        <v>10</v>
      </c>
      <c r="B104" s="12"/>
      <c r="C104" s="28" t="s">
        <v>21</v>
      </c>
      <c r="D104" s="85">
        <v>1.5</v>
      </c>
      <c r="E104" s="60">
        <f t="shared" si="46"/>
        <v>1.5</v>
      </c>
      <c r="F104" s="46">
        <f t="shared" si="45"/>
        <v>0.6000000000000001</v>
      </c>
      <c r="G104" s="59">
        <v>0.2</v>
      </c>
      <c r="H104" s="59">
        <v>0.4</v>
      </c>
      <c r="I104" s="17">
        <v>0.5</v>
      </c>
      <c r="J104" s="18">
        <v>0.4</v>
      </c>
      <c r="K104" s="18">
        <v>0.2</v>
      </c>
      <c r="L104" s="20">
        <f t="shared" si="42"/>
        <v>33.33333333333333</v>
      </c>
      <c r="M104" s="18">
        <f t="shared" si="43"/>
        <v>13.333333333333334</v>
      </c>
      <c r="N104" s="18">
        <f t="shared" si="44"/>
        <v>13.333333333333334</v>
      </c>
    </row>
    <row r="105" spans="1:14" ht="22.5">
      <c r="A105" s="13" t="s">
        <v>11</v>
      </c>
      <c r="B105" s="13"/>
      <c r="C105" s="28" t="s">
        <v>17</v>
      </c>
      <c r="D105" s="85">
        <v>145</v>
      </c>
      <c r="E105" s="60">
        <f t="shared" si="46"/>
        <v>145</v>
      </c>
      <c r="F105" s="46">
        <f t="shared" si="45"/>
        <v>72.5</v>
      </c>
      <c r="G105" s="59">
        <v>36.3</v>
      </c>
      <c r="H105" s="59">
        <v>36.2</v>
      </c>
      <c r="I105" s="17">
        <v>36.3</v>
      </c>
      <c r="J105" s="18">
        <v>36.2</v>
      </c>
      <c r="K105" s="18">
        <v>29.8</v>
      </c>
      <c r="L105" s="20">
        <f t="shared" si="42"/>
        <v>41.10344827586207</v>
      </c>
      <c r="M105" s="18">
        <f t="shared" si="43"/>
        <v>20.551724137931036</v>
      </c>
      <c r="N105" s="18">
        <f t="shared" si="44"/>
        <v>20.551724137931036</v>
      </c>
    </row>
    <row r="106" spans="1:14" ht="25.5" customHeight="1" hidden="1">
      <c r="A106" s="30" t="s">
        <v>40</v>
      </c>
      <c r="B106" s="30"/>
      <c r="C106" s="28" t="s">
        <v>41</v>
      </c>
      <c r="D106" s="85"/>
      <c r="E106" s="60">
        <f t="shared" si="46"/>
        <v>0</v>
      </c>
      <c r="F106" s="46">
        <f t="shared" si="45"/>
        <v>0</v>
      </c>
      <c r="G106" s="59"/>
      <c r="H106" s="59"/>
      <c r="I106" s="17"/>
      <c r="J106" s="18"/>
      <c r="K106" s="18"/>
      <c r="L106" s="20"/>
      <c r="M106" s="18"/>
      <c r="N106" s="18"/>
    </row>
    <row r="107" spans="1:14" ht="15" customHeight="1" hidden="1">
      <c r="A107" s="21" t="s">
        <v>12</v>
      </c>
      <c r="B107" s="21"/>
      <c r="C107" s="81" t="s">
        <v>7</v>
      </c>
      <c r="D107" s="85"/>
      <c r="E107" s="60">
        <f t="shared" si="46"/>
        <v>0</v>
      </c>
      <c r="F107" s="46">
        <f t="shared" si="45"/>
        <v>0</v>
      </c>
      <c r="G107" s="59"/>
      <c r="H107" s="59"/>
      <c r="I107" s="17"/>
      <c r="J107" s="18"/>
      <c r="K107" s="18"/>
      <c r="L107" s="20"/>
      <c r="M107" s="18"/>
      <c r="N107" s="18"/>
    </row>
    <row r="108" spans="1:14" ht="16.5" customHeight="1">
      <c r="A108" s="30" t="s">
        <v>37</v>
      </c>
      <c r="B108" s="69"/>
      <c r="C108" s="16" t="s">
        <v>38</v>
      </c>
      <c r="D108" s="85"/>
      <c r="E108" s="60">
        <f t="shared" si="46"/>
        <v>0</v>
      </c>
      <c r="F108" s="46">
        <f t="shared" si="45"/>
        <v>0</v>
      </c>
      <c r="G108" s="59"/>
      <c r="H108" s="59"/>
      <c r="I108" s="17"/>
      <c r="J108" s="18"/>
      <c r="K108" s="18"/>
      <c r="L108" s="27"/>
      <c r="M108" s="24"/>
      <c r="N108" s="18"/>
    </row>
    <row r="109" spans="1:14" ht="12.75">
      <c r="A109" s="65" t="s">
        <v>1</v>
      </c>
      <c r="B109" s="65"/>
      <c r="C109" s="32" t="s">
        <v>0</v>
      </c>
      <c r="D109" s="86">
        <f>D110+D111</f>
        <v>25131.3</v>
      </c>
      <c r="E109" s="33">
        <f aca="true" t="shared" si="47" ref="E109:K109">E110+E111</f>
        <v>25317.200000000004</v>
      </c>
      <c r="F109" s="33">
        <f t="shared" si="47"/>
        <v>12748.7</v>
      </c>
      <c r="G109" s="33">
        <f t="shared" si="47"/>
        <v>6397.9</v>
      </c>
      <c r="H109" s="33">
        <f t="shared" si="47"/>
        <v>6350.8</v>
      </c>
      <c r="I109" s="33">
        <f t="shared" si="47"/>
        <v>6285.1</v>
      </c>
      <c r="J109" s="33">
        <f t="shared" si="47"/>
        <v>6283.4</v>
      </c>
      <c r="K109" s="33">
        <f t="shared" si="47"/>
        <v>10213.7</v>
      </c>
      <c r="L109" s="27">
        <f>K109*100/F109</f>
        <v>80.1156196318056</v>
      </c>
      <c r="M109" s="24">
        <f>K109*100/E109</f>
        <v>40.342928917889814</v>
      </c>
      <c r="N109" s="24">
        <f>K109*100/D109</f>
        <v>40.64135162128502</v>
      </c>
    </row>
    <row r="110" spans="1:14" ht="22.5">
      <c r="A110" s="14" t="s">
        <v>63</v>
      </c>
      <c r="B110" s="12"/>
      <c r="C110" s="34" t="s">
        <v>20</v>
      </c>
      <c r="D110" s="85">
        <v>25131.3</v>
      </c>
      <c r="E110" s="60">
        <f>G110+H110+I110+J110</f>
        <v>25317.200000000004</v>
      </c>
      <c r="F110" s="46">
        <f t="shared" si="45"/>
        <v>12748.7</v>
      </c>
      <c r="G110" s="59">
        <v>6397.9</v>
      </c>
      <c r="H110" s="59">
        <v>6350.8</v>
      </c>
      <c r="I110" s="17">
        <v>6285.1</v>
      </c>
      <c r="J110" s="18">
        <v>6283.4</v>
      </c>
      <c r="K110" s="18">
        <v>10213.7</v>
      </c>
      <c r="L110" s="20">
        <f>K110*100/F110</f>
        <v>80.1156196318056</v>
      </c>
      <c r="M110" s="18">
        <f>K110*100/E110</f>
        <v>40.342928917889814</v>
      </c>
      <c r="N110" s="18">
        <f>K110*100/D110</f>
        <v>40.64135162128502</v>
      </c>
    </row>
    <row r="111" spans="1:14" ht="24" customHeight="1" hidden="1">
      <c r="A111" s="82" t="s">
        <v>71</v>
      </c>
      <c r="B111" s="14"/>
      <c r="C111" s="35" t="s">
        <v>19</v>
      </c>
      <c r="D111" s="85"/>
      <c r="E111" s="60">
        <f t="shared" si="46"/>
        <v>0</v>
      </c>
      <c r="F111" s="46">
        <f>G111</f>
        <v>0</v>
      </c>
      <c r="G111" s="70"/>
      <c r="H111" s="70"/>
      <c r="I111" s="17"/>
      <c r="J111" s="18"/>
      <c r="K111" s="18"/>
      <c r="L111" s="27"/>
      <c r="M111" s="24"/>
      <c r="N111" s="18"/>
    </row>
    <row r="112" spans="1:14" ht="12.75">
      <c r="A112" s="21"/>
      <c r="B112" s="22"/>
      <c r="C112" s="23" t="s">
        <v>4</v>
      </c>
      <c r="D112" s="88">
        <f>D109+D99</f>
        <v>28443.7</v>
      </c>
      <c r="E112" s="24">
        <f aca="true" t="shared" si="48" ref="E112:J112">E109+E99</f>
        <v>28629.600000000006</v>
      </c>
      <c r="F112" s="64">
        <f t="shared" si="48"/>
        <v>14367.7</v>
      </c>
      <c r="G112" s="64">
        <f t="shared" si="48"/>
        <v>7182.7</v>
      </c>
      <c r="H112" s="64">
        <f>H109+H99</f>
        <v>7185</v>
      </c>
      <c r="I112" s="24">
        <f t="shared" si="48"/>
        <v>7126.5</v>
      </c>
      <c r="J112" s="24">
        <f t="shared" si="48"/>
        <v>7135.4</v>
      </c>
      <c r="K112" s="24">
        <f>K109+K99</f>
        <v>12392.400000000001</v>
      </c>
      <c r="L112" s="27">
        <f>K112*100/F112</f>
        <v>86.2518009145514</v>
      </c>
      <c r="M112" s="24">
        <f>K112*100/E112</f>
        <v>43.28527118786151</v>
      </c>
      <c r="N112" s="24">
        <f>K112*100/D112</f>
        <v>43.568171510738765</v>
      </c>
    </row>
    <row r="113" spans="1:14" ht="12.75">
      <c r="A113" s="181"/>
      <c r="B113" s="182"/>
      <c r="C113" s="182"/>
      <c r="D113" s="182"/>
      <c r="E113" s="182"/>
      <c r="F113" s="182"/>
      <c r="G113" s="182"/>
      <c r="H113" s="182"/>
      <c r="I113" s="182"/>
      <c r="J113" s="182"/>
      <c r="K113" s="182"/>
      <c r="L113" s="27"/>
      <c r="M113" s="24"/>
      <c r="N113" s="18"/>
    </row>
    <row r="114" spans="1:14" ht="12.75">
      <c r="A114" s="187" t="s">
        <v>28</v>
      </c>
      <c r="B114" s="188"/>
      <c r="C114" s="188"/>
      <c r="D114" s="188"/>
      <c r="E114" s="188"/>
      <c r="F114" s="188"/>
      <c r="G114" s="188"/>
      <c r="H114" s="188"/>
      <c r="I114" s="188"/>
      <c r="J114" s="188"/>
      <c r="K114" s="188"/>
      <c r="L114" s="188"/>
      <c r="M114" s="188"/>
      <c r="N114" s="188"/>
    </row>
    <row r="115" spans="1:14" ht="12.75">
      <c r="A115" s="25" t="s">
        <v>3</v>
      </c>
      <c r="B115" s="25"/>
      <c r="C115" s="26" t="s">
        <v>64</v>
      </c>
      <c r="D115" s="84">
        <f>D116+D120+D124+D121+D122+D125+D123+D126+D117+D118+D119</f>
        <v>5709.200000000001</v>
      </c>
      <c r="E115" s="27">
        <f aca="true" t="shared" si="49" ref="E115:J115">E116+E120+E124+E121+E122+E125+E123+E126+E117+E118+E119</f>
        <v>5709.200000000001</v>
      </c>
      <c r="F115" s="27">
        <f t="shared" si="49"/>
        <v>2802.9</v>
      </c>
      <c r="G115" s="27">
        <f t="shared" si="49"/>
        <v>1382.7</v>
      </c>
      <c r="H115" s="27">
        <f t="shared" si="49"/>
        <v>1420.2</v>
      </c>
      <c r="I115" s="27">
        <f t="shared" si="49"/>
        <v>1440.4</v>
      </c>
      <c r="J115" s="27">
        <f t="shared" si="49"/>
        <v>1465.9</v>
      </c>
      <c r="K115" s="27">
        <f>K116+K120+K124+K121+K122+K125+K123+K126+K117+K118+K119</f>
        <v>4964.999999999999</v>
      </c>
      <c r="L115" s="27">
        <f aca="true" t="shared" si="50" ref="L115:L122">K115*100/F115</f>
        <v>177.1379642513111</v>
      </c>
      <c r="M115" s="24">
        <f aca="true" t="shared" si="51" ref="M115:M122">K115*100/E115</f>
        <v>86.96489875989627</v>
      </c>
      <c r="N115" s="24">
        <f aca="true" t="shared" si="52" ref="N115:N122">K115*100/D115</f>
        <v>86.96489875989627</v>
      </c>
    </row>
    <row r="116" spans="1:18" ht="12.75">
      <c r="A116" s="12" t="s">
        <v>74</v>
      </c>
      <c r="B116" s="12"/>
      <c r="C116" s="55" t="s">
        <v>75</v>
      </c>
      <c r="D116" s="85">
        <v>1520</v>
      </c>
      <c r="E116" s="60">
        <f>G116+H116+I116+J116</f>
        <v>1520</v>
      </c>
      <c r="F116" s="46">
        <f aca="true" t="shared" si="53" ref="F116:F128">G116+H116</f>
        <v>740</v>
      </c>
      <c r="G116" s="60">
        <v>360</v>
      </c>
      <c r="H116" s="60">
        <v>380</v>
      </c>
      <c r="I116" s="18">
        <v>390</v>
      </c>
      <c r="J116" s="18">
        <v>390</v>
      </c>
      <c r="K116" s="18">
        <v>3386.8</v>
      </c>
      <c r="L116" s="20">
        <f t="shared" si="50"/>
        <v>457.6756756756757</v>
      </c>
      <c r="M116" s="18">
        <f t="shared" si="51"/>
        <v>222.81578947368422</v>
      </c>
      <c r="N116" s="18">
        <f t="shared" si="52"/>
        <v>222.81578947368422</v>
      </c>
      <c r="R116" s="2"/>
    </row>
    <row r="117" spans="1:14" ht="22.5" hidden="1">
      <c r="A117" s="12" t="s">
        <v>73</v>
      </c>
      <c r="B117" s="12"/>
      <c r="C117" s="28" t="s">
        <v>72</v>
      </c>
      <c r="D117" s="85"/>
      <c r="E117" s="60">
        <f>G117+H117+I117+J117</f>
        <v>0</v>
      </c>
      <c r="F117" s="46">
        <f t="shared" si="53"/>
        <v>0</v>
      </c>
      <c r="G117" s="60"/>
      <c r="H117" s="60"/>
      <c r="I117" s="18"/>
      <c r="J117" s="18"/>
      <c r="K117" s="18"/>
      <c r="L117" s="20" t="e">
        <f t="shared" si="50"/>
        <v>#DIV/0!</v>
      </c>
      <c r="M117" s="18" t="e">
        <f t="shared" si="51"/>
        <v>#DIV/0!</v>
      </c>
      <c r="N117" s="18" t="e">
        <f t="shared" si="52"/>
        <v>#DIV/0!</v>
      </c>
    </row>
    <row r="118" spans="1:14" ht="26.25" customHeight="1">
      <c r="A118" s="12" t="s">
        <v>73</v>
      </c>
      <c r="B118" s="12"/>
      <c r="C118" s="28" t="s">
        <v>72</v>
      </c>
      <c r="D118" s="85">
        <v>3480.4</v>
      </c>
      <c r="E118" s="60">
        <f>G118+H118+I118+J118</f>
        <v>3480.4</v>
      </c>
      <c r="F118" s="46">
        <f t="shared" si="53"/>
        <v>1719</v>
      </c>
      <c r="G118" s="60">
        <v>848.5</v>
      </c>
      <c r="H118" s="60">
        <v>870.5</v>
      </c>
      <c r="I118" s="18">
        <v>880.5</v>
      </c>
      <c r="J118" s="18">
        <v>880.9</v>
      </c>
      <c r="K118" s="18">
        <v>1337.8</v>
      </c>
      <c r="L118" s="20">
        <f t="shared" si="50"/>
        <v>77.82431646305992</v>
      </c>
      <c r="M118" s="18">
        <f t="shared" si="51"/>
        <v>38.43811056200437</v>
      </c>
      <c r="N118" s="18">
        <f t="shared" si="52"/>
        <v>38.43811056200437</v>
      </c>
    </row>
    <row r="119" spans="1:14" ht="16.5" customHeight="1">
      <c r="A119" s="12" t="s">
        <v>8</v>
      </c>
      <c r="B119" s="12"/>
      <c r="C119" s="28" t="s">
        <v>5</v>
      </c>
      <c r="D119" s="85">
        <v>5</v>
      </c>
      <c r="E119" s="60">
        <f>G119+H119+I119+J119</f>
        <v>5</v>
      </c>
      <c r="F119" s="46">
        <f t="shared" si="53"/>
        <v>5</v>
      </c>
      <c r="G119" s="60">
        <v>5</v>
      </c>
      <c r="H119" s="60"/>
      <c r="I119" s="18"/>
      <c r="J119" s="18"/>
      <c r="K119" s="18">
        <v>54.9</v>
      </c>
      <c r="L119" s="20">
        <f t="shared" si="50"/>
        <v>1098</v>
      </c>
      <c r="M119" s="18">
        <f t="shared" si="51"/>
        <v>1098</v>
      </c>
      <c r="N119" s="18">
        <f t="shared" si="52"/>
        <v>1098</v>
      </c>
    </row>
    <row r="120" spans="1:14" ht="12.75">
      <c r="A120" s="12" t="s">
        <v>9</v>
      </c>
      <c r="B120" s="12"/>
      <c r="C120" s="28" t="s">
        <v>6</v>
      </c>
      <c r="D120" s="85">
        <v>223</v>
      </c>
      <c r="E120" s="60">
        <f aca="true" t="shared" si="54" ref="E120:E128">G120+H120+I120+J120</f>
        <v>223</v>
      </c>
      <c r="F120" s="46">
        <f t="shared" si="53"/>
        <v>99</v>
      </c>
      <c r="G120" s="60">
        <v>49.5</v>
      </c>
      <c r="H120" s="60">
        <v>49.5</v>
      </c>
      <c r="I120" s="18">
        <v>49.5</v>
      </c>
      <c r="J120" s="18">
        <v>74.5</v>
      </c>
      <c r="K120" s="18">
        <v>26.7</v>
      </c>
      <c r="L120" s="20">
        <f t="shared" si="50"/>
        <v>26.96969696969697</v>
      </c>
      <c r="M120" s="18">
        <f t="shared" si="51"/>
        <v>11.973094170403588</v>
      </c>
      <c r="N120" s="18">
        <f t="shared" si="52"/>
        <v>11.973094170403588</v>
      </c>
    </row>
    <row r="121" spans="1:14" ht="12.75">
      <c r="A121" s="12" t="s">
        <v>10</v>
      </c>
      <c r="B121" s="12"/>
      <c r="C121" s="28" t="s">
        <v>21</v>
      </c>
      <c r="D121" s="85">
        <v>13.5</v>
      </c>
      <c r="E121" s="60">
        <f t="shared" si="54"/>
        <v>13.5</v>
      </c>
      <c r="F121" s="46">
        <f t="shared" si="53"/>
        <v>6.5</v>
      </c>
      <c r="G121" s="60">
        <v>3</v>
      </c>
      <c r="H121" s="60">
        <v>3.5</v>
      </c>
      <c r="I121" s="60">
        <v>3.5</v>
      </c>
      <c r="J121" s="60">
        <v>3.5</v>
      </c>
      <c r="K121" s="18">
        <v>5.7</v>
      </c>
      <c r="L121" s="20">
        <f t="shared" si="50"/>
        <v>87.6923076923077</v>
      </c>
      <c r="M121" s="18">
        <f t="shared" si="51"/>
        <v>42.22222222222222</v>
      </c>
      <c r="N121" s="18">
        <f t="shared" si="52"/>
        <v>42.22222222222222</v>
      </c>
    </row>
    <row r="122" spans="1:14" ht="23.25" customHeight="1">
      <c r="A122" s="13" t="s">
        <v>11</v>
      </c>
      <c r="B122" s="13"/>
      <c r="C122" s="28" t="s">
        <v>17</v>
      </c>
      <c r="D122" s="85">
        <v>467.3</v>
      </c>
      <c r="E122" s="60">
        <f t="shared" si="54"/>
        <v>467.3</v>
      </c>
      <c r="F122" s="46">
        <f t="shared" si="53"/>
        <v>233.4</v>
      </c>
      <c r="G122" s="60">
        <v>116.7</v>
      </c>
      <c r="H122" s="60">
        <v>116.7</v>
      </c>
      <c r="I122" s="18">
        <v>116.9</v>
      </c>
      <c r="J122" s="18">
        <v>117</v>
      </c>
      <c r="K122" s="18">
        <v>128.7</v>
      </c>
      <c r="L122" s="20">
        <f t="shared" si="50"/>
        <v>55.14138817480719</v>
      </c>
      <c r="M122" s="18">
        <f t="shared" si="51"/>
        <v>27.541194093729935</v>
      </c>
      <c r="N122" s="18">
        <f t="shared" si="52"/>
        <v>27.541194093729935</v>
      </c>
    </row>
    <row r="123" spans="1:14" ht="24.75" customHeight="1" hidden="1">
      <c r="A123" s="30" t="s">
        <v>40</v>
      </c>
      <c r="B123" s="30"/>
      <c r="C123" s="28" t="s">
        <v>41</v>
      </c>
      <c r="D123" s="85"/>
      <c r="E123" s="60">
        <f t="shared" si="54"/>
        <v>0</v>
      </c>
      <c r="F123" s="46">
        <f t="shared" si="53"/>
        <v>0</v>
      </c>
      <c r="G123" s="60"/>
      <c r="H123" s="60"/>
      <c r="I123" s="18"/>
      <c r="J123" s="18"/>
      <c r="K123" s="18"/>
      <c r="L123" s="20"/>
      <c r="M123" s="18"/>
      <c r="N123" s="18"/>
    </row>
    <row r="124" spans="1:14" ht="27" customHeight="1">
      <c r="A124" s="29" t="s">
        <v>18</v>
      </c>
      <c r="B124" s="29"/>
      <c r="C124" s="28" t="s">
        <v>15</v>
      </c>
      <c r="D124" s="85"/>
      <c r="E124" s="60">
        <f t="shared" si="54"/>
        <v>0</v>
      </c>
      <c r="F124" s="46">
        <f t="shared" si="53"/>
        <v>0</v>
      </c>
      <c r="G124" s="60"/>
      <c r="H124" s="60"/>
      <c r="I124" s="18"/>
      <c r="J124" s="18"/>
      <c r="K124" s="18">
        <v>16.2</v>
      </c>
      <c r="L124" s="20"/>
      <c r="M124" s="18"/>
      <c r="N124" s="18"/>
    </row>
    <row r="125" spans="1:14" ht="16.5" customHeight="1" hidden="1">
      <c r="A125" s="21" t="s">
        <v>12</v>
      </c>
      <c r="B125" s="21"/>
      <c r="C125" s="28" t="s">
        <v>7</v>
      </c>
      <c r="D125" s="85"/>
      <c r="E125" s="60">
        <f t="shared" si="54"/>
        <v>0</v>
      </c>
      <c r="F125" s="46">
        <f t="shared" si="53"/>
        <v>0</v>
      </c>
      <c r="G125" s="60"/>
      <c r="H125" s="60"/>
      <c r="I125" s="18"/>
      <c r="J125" s="18"/>
      <c r="K125" s="18"/>
      <c r="L125" s="27" t="e">
        <f>K125*100/F125</f>
        <v>#DIV/0!</v>
      </c>
      <c r="M125" s="24" t="e">
        <f>K125*100/E125</f>
        <v>#DIV/0!</v>
      </c>
      <c r="N125" s="18" t="e">
        <f>K125*100/D125</f>
        <v>#DIV/0!</v>
      </c>
    </row>
    <row r="126" spans="1:14" ht="14.25" customHeight="1">
      <c r="A126" s="29" t="s">
        <v>37</v>
      </c>
      <c r="B126" s="69"/>
      <c r="C126" s="16" t="s">
        <v>38</v>
      </c>
      <c r="D126" s="85"/>
      <c r="E126" s="60">
        <f t="shared" si="54"/>
        <v>0</v>
      </c>
      <c r="F126" s="46">
        <f t="shared" si="53"/>
        <v>0</v>
      </c>
      <c r="G126" s="60"/>
      <c r="H126" s="60"/>
      <c r="I126" s="18"/>
      <c r="J126" s="18"/>
      <c r="K126" s="18">
        <v>8.2</v>
      </c>
      <c r="L126" s="27"/>
      <c r="M126" s="24"/>
      <c r="N126" s="18"/>
    </row>
    <row r="127" spans="1:14" ht="12.75">
      <c r="A127" s="25" t="s">
        <v>1</v>
      </c>
      <c r="B127" s="25"/>
      <c r="C127" s="32" t="s">
        <v>0</v>
      </c>
      <c r="D127" s="86">
        <f>D128</f>
        <v>28919.7</v>
      </c>
      <c r="E127" s="33">
        <f aca="true" t="shared" si="55" ref="E127:K127">E128</f>
        <v>29268.1</v>
      </c>
      <c r="F127" s="66">
        <f t="shared" si="55"/>
        <v>14780.1</v>
      </c>
      <c r="G127" s="66">
        <f t="shared" si="55"/>
        <v>7388.1</v>
      </c>
      <c r="H127" s="66">
        <f t="shared" si="55"/>
        <v>7392</v>
      </c>
      <c r="I127" s="66">
        <f t="shared" si="55"/>
        <v>7321.6</v>
      </c>
      <c r="J127" s="33">
        <f t="shared" si="55"/>
        <v>7166.4</v>
      </c>
      <c r="K127" s="33">
        <f t="shared" si="55"/>
        <v>10911.7</v>
      </c>
      <c r="L127" s="27">
        <f>K127*100/F127</f>
        <v>73.82697004756395</v>
      </c>
      <c r="M127" s="24">
        <f>K127*100/E127</f>
        <v>37.28188710575678</v>
      </c>
      <c r="N127" s="24">
        <f>K127*100/D127</f>
        <v>37.73102763859929</v>
      </c>
    </row>
    <row r="128" spans="1:14" ht="22.5">
      <c r="A128" s="82" t="s">
        <v>63</v>
      </c>
      <c r="B128" s="12"/>
      <c r="C128" s="34" t="s">
        <v>20</v>
      </c>
      <c r="D128" s="85">
        <v>28919.7</v>
      </c>
      <c r="E128" s="60">
        <f t="shared" si="54"/>
        <v>29268.1</v>
      </c>
      <c r="F128" s="46">
        <f t="shared" si="53"/>
        <v>14780.1</v>
      </c>
      <c r="G128" s="60">
        <v>7388.1</v>
      </c>
      <c r="H128" s="60">
        <v>7392</v>
      </c>
      <c r="I128" s="18">
        <v>7321.6</v>
      </c>
      <c r="J128" s="18">
        <v>7166.4</v>
      </c>
      <c r="K128" s="18">
        <v>10911.7</v>
      </c>
      <c r="L128" s="20">
        <f>K128*100/F128</f>
        <v>73.82697004756395</v>
      </c>
      <c r="M128" s="18">
        <f>K128*100/E128</f>
        <v>37.28188710575678</v>
      </c>
      <c r="N128" s="18">
        <f>K128*100/D128</f>
        <v>37.73102763859929</v>
      </c>
    </row>
    <row r="129" spans="1:14" ht="12.75">
      <c r="A129" s="21"/>
      <c r="B129" s="22"/>
      <c r="C129" s="23" t="s">
        <v>4</v>
      </c>
      <c r="D129" s="24">
        <f aca="true" t="shared" si="56" ref="D129:K129">D127+D115</f>
        <v>34628.9</v>
      </c>
      <c r="E129" s="24">
        <f t="shared" si="56"/>
        <v>34977.3</v>
      </c>
      <c r="F129" s="24">
        <f t="shared" si="56"/>
        <v>17583</v>
      </c>
      <c r="G129" s="24">
        <f t="shared" si="56"/>
        <v>8770.800000000001</v>
      </c>
      <c r="H129" s="24">
        <f t="shared" si="56"/>
        <v>8812.2</v>
      </c>
      <c r="I129" s="24">
        <f t="shared" si="56"/>
        <v>8762</v>
      </c>
      <c r="J129" s="24">
        <f t="shared" si="56"/>
        <v>8632.3</v>
      </c>
      <c r="K129" s="24">
        <f t="shared" si="56"/>
        <v>15876.7</v>
      </c>
      <c r="L129" s="27">
        <f>K129*100/F129</f>
        <v>90.29574020360576</v>
      </c>
      <c r="M129" s="24">
        <f>K129*100/E129</f>
        <v>45.391439590820326</v>
      </c>
      <c r="N129" s="24">
        <f>K129*100/D129</f>
        <v>45.84812107805907</v>
      </c>
    </row>
    <row r="130" spans="1:14" ht="12.75">
      <c r="A130" s="181"/>
      <c r="B130" s="182"/>
      <c r="C130" s="182"/>
      <c r="D130" s="182"/>
      <c r="E130" s="182"/>
      <c r="F130" s="182"/>
      <c r="G130" s="182"/>
      <c r="H130" s="182"/>
      <c r="I130" s="182"/>
      <c r="J130" s="182"/>
      <c r="K130" s="182"/>
      <c r="L130" s="27"/>
      <c r="M130" s="24"/>
      <c r="N130" s="18"/>
    </row>
    <row r="131" spans="1:14" ht="12.75">
      <c r="A131" s="187" t="s">
        <v>29</v>
      </c>
      <c r="B131" s="188"/>
      <c r="C131" s="188"/>
      <c r="D131" s="188"/>
      <c r="E131" s="188"/>
      <c r="F131" s="188"/>
      <c r="G131" s="188"/>
      <c r="H131" s="188"/>
      <c r="I131" s="188"/>
      <c r="J131" s="188"/>
      <c r="K131" s="188"/>
      <c r="L131" s="188"/>
      <c r="M131" s="188"/>
      <c r="N131" s="188"/>
    </row>
    <row r="132" spans="1:14" ht="12.75">
      <c r="A132" s="25" t="s">
        <v>3</v>
      </c>
      <c r="B132" s="25"/>
      <c r="C132" s="26" t="s">
        <v>64</v>
      </c>
      <c r="D132" s="84">
        <f>D133+D136+D137+D138+D140+D142+D139+D141+D134+D135</f>
        <v>11465.6</v>
      </c>
      <c r="E132" s="84">
        <f aca="true" t="shared" si="57" ref="E132:K132">E133+E136+E137+E138+E140+E142+E139+E141+E134+E135</f>
        <v>11465.599999999999</v>
      </c>
      <c r="F132" s="84">
        <f t="shared" si="57"/>
        <v>5729.299999999999</v>
      </c>
      <c r="G132" s="84">
        <f t="shared" si="57"/>
        <v>2864.7</v>
      </c>
      <c r="H132" s="84">
        <f t="shared" si="57"/>
        <v>2864.6</v>
      </c>
      <c r="I132" s="84">
        <f t="shared" si="57"/>
        <v>2865.6</v>
      </c>
      <c r="J132" s="84">
        <f t="shared" si="57"/>
        <v>2870.7</v>
      </c>
      <c r="K132" s="84">
        <f t="shared" si="57"/>
        <v>4856.8</v>
      </c>
      <c r="L132" s="27">
        <f aca="true" t="shared" si="58" ref="L132:L138">K132*100/F132</f>
        <v>84.77126350514025</v>
      </c>
      <c r="M132" s="24">
        <f aca="true" t="shared" si="59" ref="M132:M138">K132*100/E132</f>
        <v>42.35975439575775</v>
      </c>
      <c r="N132" s="24">
        <f aca="true" t="shared" si="60" ref="N132:N138">K132*100/D132</f>
        <v>42.35975439575774</v>
      </c>
    </row>
    <row r="133" spans="1:18" ht="12.75">
      <c r="A133" s="12" t="s">
        <v>74</v>
      </c>
      <c r="B133" s="12"/>
      <c r="C133" s="55" t="s">
        <v>75</v>
      </c>
      <c r="D133" s="85">
        <v>3175</v>
      </c>
      <c r="E133" s="60">
        <f>G133+H133+I133+J133</f>
        <v>3175</v>
      </c>
      <c r="F133" s="46">
        <f aca="true" t="shared" si="61" ref="F133:F144">G133+H133</f>
        <v>1587</v>
      </c>
      <c r="G133" s="59">
        <v>793.5</v>
      </c>
      <c r="H133" s="59">
        <v>793.5</v>
      </c>
      <c r="I133" s="59">
        <v>793.5</v>
      </c>
      <c r="J133" s="18">
        <v>794.5</v>
      </c>
      <c r="K133" s="18">
        <v>714.7</v>
      </c>
      <c r="L133" s="20">
        <f t="shared" si="58"/>
        <v>45.034656584751104</v>
      </c>
      <c r="M133" s="18">
        <f t="shared" si="59"/>
        <v>22.51023622047244</v>
      </c>
      <c r="N133" s="18">
        <f t="shared" si="60"/>
        <v>22.51023622047244</v>
      </c>
      <c r="R133" s="2"/>
    </row>
    <row r="134" spans="1:14" ht="23.25" customHeight="1">
      <c r="A134" s="12" t="s">
        <v>73</v>
      </c>
      <c r="B134" s="12"/>
      <c r="C134" s="28" t="s">
        <v>72</v>
      </c>
      <c r="D134" s="85">
        <v>7602.6</v>
      </c>
      <c r="E134" s="60">
        <f>G134+H134+I134+J134</f>
        <v>7602.599999999999</v>
      </c>
      <c r="F134" s="46">
        <f t="shared" si="61"/>
        <v>3801.2</v>
      </c>
      <c r="G134" s="59">
        <v>1900.6</v>
      </c>
      <c r="H134" s="59">
        <v>1900.6</v>
      </c>
      <c r="I134" s="17">
        <v>1900.7</v>
      </c>
      <c r="J134" s="18">
        <v>1900.7</v>
      </c>
      <c r="K134" s="18">
        <v>2922.3</v>
      </c>
      <c r="L134" s="20">
        <f t="shared" si="58"/>
        <v>76.8783542039356</v>
      </c>
      <c r="M134" s="18">
        <f t="shared" si="59"/>
        <v>38.43816589061637</v>
      </c>
      <c r="N134" s="18">
        <f t="shared" si="60"/>
        <v>38.43816589061637</v>
      </c>
    </row>
    <row r="135" spans="1:14" ht="15.75" customHeight="1">
      <c r="A135" s="12" t="s">
        <v>8</v>
      </c>
      <c r="B135" s="12"/>
      <c r="C135" s="28" t="s">
        <v>5</v>
      </c>
      <c r="D135" s="85"/>
      <c r="E135" s="60"/>
      <c r="F135" s="46"/>
      <c r="G135" s="59"/>
      <c r="H135" s="59"/>
      <c r="I135" s="17"/>
      <c r="J135" s="18"/>
      <c r="K135" s="18">
        <v>0.5</v>
      </c>
      <c r="L135" s="20"/>
      <c r="M135" s="18"/>
      <c r="N135" s="18"/>
    </row>
    <row r="136" spans="1:14" ht="12.75">
      <c r="A136" s="12" t="s">
        <v>9</v>
      </c>
      <c r="B136" s="12"/>
      <c r="C136" s="28" t="s">
        <v>6</v>
      </c>
      <c r="D136" s="85">
        <v>598</v>
      </c>
      <c r="E136" s="60">
        <f aca="true" t="shared" si="62" ref="E136:E147">G136+H136+I136+J136</f>
        <v>598</v>
      </c>
      <c r="F136" s="46">
        <f t="shared" si="61"/>
        <v>297.9</v>
      </c>
      <c r="G136" s="59">
        <v>149</v>
      </c>
      <c r="H136" s="59">
        <v>148.9</v>
      </c>
      <c r="I136" s="17">
        <v>149</v>
      </c>
      <c r="J136" s="18">
        <v>151.1</v>
      </c>
      <c r="K136" s="18">
        <v>66.4</v>
      </c>
      <c r="L136" s="20">
        <f t="shared" si="58"/>
        <v>22.28935884525009</v>
      </c>
      <c r="M136" s="18">
        <f t="shared" si="59"/>
        <v>11.103678929765888</v>
      </c>
      <c r="N136" s="18">
        <f t="shared" si="60"/>
        <v>11.103678929765888</v>
      </c>
    </row>
    <row r="137" spans="1:14" ht="12.75">
      <c r="A137" s="12" t="s">
        <v>10</v>
      </c>
      <c r="B137" s="12"/>
      <c r="C137" s="28" t="s">
        <v>21</v>
      </c>
      <c r="D137" s="85">
        <v>20</v>
      </c>
      <c r="E137" s="60">
        <f t="shared" si="62"/>
        <v>20</v>
      </c>
      <c r="F137" s="46">
        <f t="shared" si="61"/>
        <v>9.6</v>
      </c>
      <c r="G137" s="59">
        <v>4.8</v>
      </c>
      <c r="H137" s="59">
        <v>4.8</v>
      </c>
      <c r="I137" s="59">
        <v>5.6</v>
      </c>
      <c r="J137" s="59">
        <v>4.8</v>
      </c>
      <c r="K137" s="18">
        <v>2.4</v>
      </c>
      <c r="L137" s="20">
        <f t="shared" si="58"/>
        <v>25</v>
      </c>
      <c r="M137" s="18">
        <f t="shared" si="59"/>
        <v>12</v>
      </c>
      <c r="N137" s="18">
        <f t="shared" si="60"/>
        <v>12</v>
      </c>
    </row>
    <row r="138" spans="1:14" ht="22.5">
      <c r="A138" s="13" t="s">
        <v>11</v>
      </c>
      <c r="B138" s="13"/>
      <c r="C138" s="28" t="s">
        <v>17</v>
      </c>
      <c r="D138" s="85">
        <v>70</v>
      </c>
      <c r="E138" s="60">
        <f t="shared" si="62"/>
        <v>70</v>
      </c>
      <c r="F138" s="46">
        <f t="shared" si="61"/>
        <v>33.6</v>
      </c>
      <c r="G138" s="59">
        <v>16.8</v>
      </c>
      <c r="H138" s="59">
        <v>16.8</v>
      </c>
      <c r="I138" s="59">
        <v>16.8</v>
      </c>
      <c r="J138" s="18">
        <v>19.6</v>
      </c>
      <c r="K138" s="18">
        <v>1139.8</v>
      </c>
      <c r="L138" s="20">
        <f t="shared" si="58"/>
        <v>3392.2619047619046</v>
      </c>
      <c r="M138" s="18">
        <f t="shared" si="59"/>
        <v>1628.2857142857142</v>
      </c>
      <c r="N138" s="18">
        <f t="shared" si="60"/>
        <v>1628.2857142857142</v>
      </c>
    </row>
    <row r="139" spans="1:14" ht="22.5" hidden="1">
      <c r="A139" s="30" t="s">
        <v>40</v>
      </c>
      <c r="B139" s="30"/>
      <c r="C139" s="28" t="s">
        <v>41</v>
      </c>
      <c r="D139" s="85"/>
      <c r="E139" s="60">
        <f t="shared" si="62"/>
        <v>0</v>
      </c>
      <c r="F139" s="46">
        <f t="shared" si="61"/>
        <v>0</v>
      </c>
      <c r="G139" s="59"/>
      <c r="H139" s="59"/>
      <c r="I139" s="17"/>
      <c r="J139" s="18"/>
      <c r="K139" s="18"/>
      <c r="L139" s="20"/>
      <c r="M139" s="18"/>
      <c r="N139" s="18"/>
    </row>
    <row r="140" spans="1:14" ht="18.75" customHeight="1" hidden="1">
      <c r="A140" s="30" t="s">
        <v>18</v>
      </c>
      <c r="B140" s="30"/>
      <c r="C140" s="28" t="s">
        <v>15</v>
      </c>
      <c r="D140" s="85"/>
      <c r="E140" s="60">
        <f t="shared" si="62"/>
        <v>0</v>
      </c>
      <c r="F140" s="46">
        <f t="shared" si="61"/>
        <v>0</v>
      </c>
      <c r="G140" s="59"/>
      <c r="H140" s="59"/>
      <c r="I140" s="17"/>
      <c r="J140" s="18"/>
      <c r="K140" s="18"/>
      <c r="L140" s="20" t="e">
        <f>K140*100/F140</f>
        <v>#DIV/0!</v>
      </c>
      <c r="M140" s="18" t="e">
        <f>K140*100/E140</f>
        <v>#DIV/0!</v>
      </c>
      <c r="N140" s="18"/>
    </row>
    <row r="141" spans="1:14" ht="15" customHeight="1" hidden="1">
      <c r="A141" s="21" t="s">
        <v>12</v>
      </c>
      <c r="B141" s="21"/>
      <c r="C141" s="28" t="s">
        <v>7</v>
      </c>
      <c r="D141" s="85"/>
      <c r="E141" s="60">
        <f t="shared" si="62"/>
        <v>0</v>
      </c>
      <c r="F141" s="46">
        <f t="shared" si="61"/>
        <v>0</v>
      </c>
      <c r="G141" s="59"/>
      <c r="H141" s="59"/>
      <c r="I141" s="17"/>
      <c r="J141" s="18"/>
      <c r="K141" s="18"/>
      <c r="L141" s="20"/>
      <c r="M141" s="18"/>
      <c r="N141" s="18"/>
    </row>
    <row r="142" spans="1:14" ht="18" customHeight="1">
      <c r="A142" s="30" t="s">
        <v>37</v>
      </c>
      <c r="B142" s="69"/>
      <c r="C142" s="16" t="s">
        <v>38</v>
      </c>
      <c r="D142" s="85"/>
      <c r="E142" s="60">
        <f t="shared" si="62"/>
        <v>0</v>
      </c>
      <c r="F142" s="46">
        <f t="shared" si="61"/>
        <v>0</v>
      </c>
      <c r="G142" s="59"/>
      <c r="H142" s="59"/>
      <c r="I142" s="17"/>
      <c r="J142" s="18"/>
      <c r="K142" s="17">
        <v>10.7</v>
      </c>
      <c r="L142" s="20"/>
      <c r="M142" s="18"/>
      <c r="N142" s="18"/>
    </row>
    <row r="143" spans="1:14" ht="18" customHeight="1">
      <c r="A143" s="65" t="s">
        <v>1</v>
      </c>
      <c r="B143" s="65"/>
      <c r="C143" s="32" t="s">
        <v>0</v>
      </c>
      <c r="D143" s="86">
        <f>D144+D145+D146+D147</f>
        <v>51023.7</v>
      </c>
      <c r="E143" s="33">
        <f>E144+E145+E147</f>
        <v>52422.600000000006</v>
      </c>
      <c r="F143" s="33">
        <f>F144+F145+F146</f>
        <v>26938.300000000003</v>
      </c>
      <c r="G143" s="33">
        <f>G144+G145+G146+G147</f>
        <v>14196.6</v>
      </c>
      <c r="H143" s="33">
        <f>H144+H145+H146</f>
        <v>12741.7</v>
      </c>
      <c r="I143" s="33">
        <f>I144+I145+I146</f>
        <v>12741.6</v>
      </c>
      <c r="J143" s="33">
        <f>J144+J145+J146</f>
        <v>12742.7</v>
      </c>
      <c r="K143" s="33">
        <f>K144+K145+K146+K147</f>
        <v>15924.2</v>
      </c>
      <c r="L143" s="27">
        <f aca="true" t="shared" si="63" ref="L143:L148">K143*100/F143</f>
        <v>59.11360405073816</v>
      </c>
      <c r="M143" s="24">
        <f aca="true" t="shared" si="64" ref="M143:M148">K143*100/E143</f>
        <v>30.376593301362387</v>
      </c>
      <c r="N143" s="24">
        <f>K143*100/D143</f>
        <v>31.209418368326876</v>
      </c>
    </row>
    <row r="144" spans="1:14" ht="22.5">
      <c r="A144" s="82" t="s">
        <v>63</v>
      </c>
      <c r="B144" s="12"/>
      <c r="C144" s="34" t="s">
        <v>20</v>
      </c>
      <c r="D144" s="85">
        <v>51023.7</v>
      </c>
      <c r="E144" s="60">
        <f>G144+H144+I144+J144</f>
        <v>52422.600000000006</v>
      </c>
      <c r="F144" s="46">
        <f t="shared" si="61"/>
        <v>26938.300000000003</v>
      </c>
      <c r="G144" s="59">
        <v>14196.6</v>
      </c>
      <c r="H144" s="59">
        <v>12741.7</v>
      </c>
      <c r="I144" s="17">
        <v>12741.6</v>
      </c>
      <c r="J144" s="18">
        <v>12742.7</v>
      </c>
      <c r="K144" s="18">
        <v>15924.2</v>
      </c>
      <c r="L144" s="20">
        <f t="shared" si="63"/>
        <v>59.11360405073816</v>
      </c>
      <c r="M144" s="18">
        <f t="shared" si="64"/>
        <v>30.376593301362387</v>
      </c>
      <c r="N144" s="18">
        <f>K144*100/D144</f>
        <v>31.209418368326876</v>
      </c>
    </row>
    <row r="145" spans="1:14" ht="12.75" customHeight="1" hidden="1">
      <c r="A145" s="82" t="s">
        <v>2</v>
      </c>
      <c r="B145" s="14"/>
      <c r="C145" s="35" t="s">
        <v>19</v>
      </c>
      <c r="D145" s="35"/>
      <c r="E145" s="60">
        <f t="shared" si="62"/>
        <v>0</v>
      </c>
      <c r="F145" s="46">
        <f>G145</f>
        <v>0</v>
      </c>
      <c r="G145" s="70"/>
      <c r="H145" s="70"/>
      <c r="I145" s="17"/>
      <c r="J145" s="18"/>
      <c r="K145" s="18"/>
      <c r="L145" s="20" t="e">
        <f t="shared" si="63"/>
        <v>#DIV/0!</v>
      </c>
      <c r="M145" s="18" t="e">
        <f t="shared" si="64"/>
        <v>#DIV/0!</v>
      </c>
      <c r="N145" s="18" t="e">
        <f>K145*100/D145</f>
        <v>#DIV/0!</v>
      </c>
    </row>
    <row r="146" spans="1:14" ht="33" customHeight="1" hidden="1">
      <c r="A146" s="82" t="s">
        <v>62</v>
      </c>
      <c r="B146" s="68"/>
      <c r="C146" s="19" t="s">
        <v>60</v>
      </c>
      <c r="D146" s="35"/>
      <c r="E146" s="60">
        <f t="shared" si="62"/>
        <v>0</v>
      </c>
      <c r="F146" s="46">
        <f>G146</f>
        <v>0</v>
      </c>
      <c r="G146" s="70"/>
      <c r="H146" s="70"/>
      <c r="I146" s="17"/>
      <c r="J146" s="18"/>
      <c r="K146" s="18"/>
      <c r="L146" s="20" t="e">
        <f t="shared" si="63"/>
        <v>#DIV/0!</v>
      </c>
      <c r="M146" s="18" t="e">
        <f t="shared" si="64"/>
        <v>#DIV/0!</v>
      </c>
      <c r="N146" s="18" t="e">
        <f>K146*100/D146</f>
        <v>#DIV/0!</v>
      </c>
    </row>
    <row r="147" spans="1:14" ht="16.5" customHeight="1" hidden="1">
      <c r="A147" s="82" t="s">
        <v>71</v>
      </c>
      <c r="B147" s="14"/>
      <c r="C147" s="35" t="s">
        <v>19</v>
      </c>
      <c r="D147" s="35"/>
      <c r="E147" s="60">
        <f t="shared" si="62"/>
        <v>0</v>
      </c>
      <c r="F147" s="46">
        <f>G147</f>
        <v>0</v>
      </c>
      <c r="G147" s="70"/>
      <c r="H147" s="70"/>
      <c r="I147" s="17"/>
      <c r="J147" s="18"/>
      <c r="K147" s="18"/>
      <c r="L147" s="20"/>
      <c r="M147" s="18"/>
      <c r="N147" s="18"/>
    </row>
    <row r="148" spans="1:14" ht="12.75">
      <c r="A148" s="21"/>
      <c r="B148" s="22"/>
      <c r="C148" s="23" t="s">
        <v>4</v>
      </c>
      <c r="D148" s="24">
        <f aca="true" t="shared" si="65" ref="D148:J148">D143+D132</f>
        <v>62489.299999999996</v>
      </c>
      <c r="E148" s="24">
        <f t="shared" si="65"/>
        <v>63888.200000000004</v>
      </c>
      <c r="F148" s="24">
        <f t="shared" si="65"/>
        <v>32667.600000000002</v>
      </c>
      <c r="G148" s="64">
        <f t="shared" si="65"/>
        <v>17061.3</v>
      </c>
      <c r="H148" s="64">
        <f t="shared" si="65"/>
        <v>15606.300000000001</v>
      </c>
      <c r="I148" s="64">
        <f t="shared" si="65"/>
        <v>15607.2</v>
      </c>
      <c r="J148" s="24">
        <f t="shared" si="65"/>
        <v>15613.400000000001</v>
      </c>
      <c r="K148" s="24">
        <f>K143+K132</f>
        <v>20781</v>
      </c>
      <c r="L148" s="27">
        <f t="shared" si="63"/>
        <v>63.613488594203424</v>
      </c>
      <c r="M148" s="24">
        <f t="shared" si="64"/>
        <v>32.527133336046404</v>
      </c>
      <c r="N148" s="24">
        <f>K148*100/D148</f>
        <v>33.25529330621403</v>
      </c>
    </row>
    <row r="149" spans="1:14" ht="12.75">
      <c r="A149" s="194"/>
      <c r="B149" s="195"/>
      <c r="C149" s="195"/>
      <c r="D149" s="195"/>
      <c r="E149" s="195"/>
      <c r="F149" s="195"/>
      <c r="G149" s="195"/>
      <c r="H149" s="195"/>
      <c r="I149" s="195"/>
      <c r="J149" s="195"/>
      <c r="K149" s="195"/>
      <c r="L149" s="27"/>
      <c r="M149" s="24"/>
      <c r="N149" s="18"/>
    </row>
    <row r="150" spans="1:14" ht="12.75">
      <c r="A150" s="187" t="s">
        <v>30</v>
      </c>
      <c r="B150" s="188"/>
      <c r="C150" s="188"/>
      <c r="D150" s="188"/>
      <c r="E150" s="188"/>
      <c r="F150" s="188"/>
      <c r="G150" s="188"/>
      <c r="H150" s="188"/>
      <c r="I150" s="188"/>
      <c r="J150" s="188"/>
      <c r="K150" s="188"/>
      <c r="L150" s="188"/>
      <c r="M150" s="188"/>
      <c r="N150" s="188"/>
    </row>
    <row r="151" spans="1:14" ht="12.75">
      <c r="A151" s="25" t="s">
        <v>3</v>
      </c>
      <c r="B151" s="25"/>
      <c r="C151" s="26" t="s">
        <v>64</v>
      </c>
      <c r="D151" s="84">
        <f>D152+D155+D157+D159+D156+D160+D158+D161+D154+D153</f>
        <v>27003.5</v>
      </c>
      <c r="E151" s="27">
        <f aca="true" t="shared" si="66" ref="E151:J151">E152+E155+E157+E159+E156+E160+E158+E161+E154+E153</f>
        <v>27526.300000000003</v>
      </c>
      <c r="F151" s="27">
        <f t="shared" si="66"/>
        <v>13467.700000000003</v>
      </c>
      <c r="G151" s="27">
        <f t="shared" si="66"/>
        <v>6217.299999999999</v>
      </c>
      <c r="H151" s="27">
        <f t="shared" si="66"/>
        <v>7250.4</v>
      </c>
      <c r="I151" s="27">
        <f t="shared" si="66"/>
        <v>6309.2</v>
      </c>
      <c r="J151" s="27">
        <f t="shared" si="66"/>
        <v>7749.4</v>
      </c>
      <c r="K151" s="27">
        <f>K152+K155+K157+K159+K156+K160+K158+K161+K154+K153</f>
        <v>9838.3</v>
      </c>
      <c r="L151" s="27">
        <f aca="true" t="shared" si="67" ref="L151:L158">K151*100/F151</f>
        <v>73.05107776383493</v>
      </c>
      <c r="M151" s="24">
        <f aca="true" t="shared" si="68" ref="M151:M158">K151*100/E151</f>
        <v>35.741454536207186</v>
      </c>
      <c r="N151" s="24">
        <f aca="true" t="shared" si="69" ref="N151:N158">K151*100/D151</f>
        <v>36.43342529672079</v>
      </c>
    </row>
    <row r="152" spans="1:18" ht="12.75">
      <c r="A152" s="12" t="s">
        <v>74</v>
      </c>
      <c r="B152" s="12"/>
      <c r="C152" s="55" t="s">
        <v>75</v>
      </c>
      <c r="D152" s="85">
        <v>15500</v>
      </c>
      <c r="E152" s="59">
        <f>G152+H152+I152+J152</f>
        <v>15500</v>
      </c>
      <c r="F152" s="46">
        <f aca="true" t="shared" si="70" ref="F152:F163">G152+H152</f>
        <v>7490</v>
      </c>
      <c r="G152" s="59">
        <v>3584</v>
      </c>
      <c r="H152" s="59">
        <v>3906</v>
      </c>
      <c r="I152" s="17">
        <v>3896</v>
      </c>
      <c r="J152" s="18">
        <v>4114</v>
      </c>
      <c r="K152" s="18">
        <v>5314.5</v>
      </c>
      <c r="L152" s="20">
        <f t="shared" si="67"/>
        <v>70.95460614152204</v>
      </c>
      <c r="M152" s="18">
        <f t="shared" si="68"/>
        <v>34.28709677419355</v>
      </c>
      <c r="N152" s="18">
        <f t="shared" si="69"/>
        <v>34.28709677419355</v>
      </c>
      <c r="R152" s="2"/>
    </row>
    <row r="153" spans="1:14" ht="25.5" customHeight="1">
      <c r="A153" s="12" t="s">
        <v>73</v>
      </c>
      <c r="B153" s="12"/>
      <c r="C153" s="28" t="s">
        <v>72</v>
      </c>
      <c r="D153" s="85">
        <v>7987.7</v>
      </c>
      <c r="E153" s="59">
        <f>G153+H153+I153+J153</f>
        <v>7987.700000000001</v>
      </c>
      <c r="F153" s="46">
        <f t="shared" si="70"/>
        <v>3979.1</v>
      </c>
      <c r="G153" s="59">
        <v>1984.1</v>
      </c>
      <c r="H153" s="59">
        <v>1995</v>
      </c>
      <c r="I153" s="17">
        <v>1986</v>
      </c>
      <c r="J153" s="18">
        <v>2022.6</v>
      </c>
      <c r="K153" s="18">
        <v>3070.3</v>
      </c>
      <c r="L153" s="20">
        <f t="shared" si="67"/>
        <v>77.1606644718655</v>
      </c>
      <c r="M153" s="18">
        <f t="shared" si="68"/>
        <v>38.437848191594576</v>
      </c>
      <c r="N153" s="18">
        <f t="shared" si="69"/>
        <v>38.437848191594576</v>
      </c>
    </row>
    <row r="154" spans="1:14" ht="12.75" customHeight="1">
      <c r="A154" s="12" t="s">
        <v>8</v>
      </c>
      <c r="B154" s="12"/>
      <c r="C154" s="28" t="s">
        <v>5</v>
      </c>
      <c r="D154" s="85">
        <v>12</v>
      </c>
      <c r="E154" s="59">
        <f aca="true" t="shared" si="71" ref="E154:E165">G154+H154+I154+J154</f>
        <v>12</v>
      </c>
      <c r="F154" s="46">
        <f t="shared" si="70"/>
        <v>12</v>
      </c>
      <c r="G154" s="59">
        <v>12</v>
      </c>
      <c r="H154" s="59"/>
      <c r="I154" s="17"/>
      <c r="J154" s="18"/>
      <c r="K154" s="18">
        <v>3.8</v>
      </c>
      <c r="L154" s="20">
        <f t="shared" si="67"/>
        <v>31.666666666666668</v>
      </c>
      <c r="M154" s="18">
        <f t="shared" si="68"/>
        <v>31.666666666666668</v>
      </c>
      <c r="N154" s="18">
        <f t="shared" si="69"/>
        <v>31.666666666666668</v>
      </c>
    </row>
    <row r="155" spans="1:14" ht="12.75">
      <c r="A155" s="12" t="s">
        <v>9</v>
      </c>
      <c r="B155" s="12"/>
      <c r="C155" s="28" t="s">
        <v>6</v>
      </c>
      <c r="D155" s="85">
        <v>1742</v>
      </c>
      <c r="E155" s="59">
        <f t="shared" si="71"/>
        <v>1742</v>
      </c>
      <c r="F155" s="46">
        <f t="shared" si="70"/>
        <v>600.1</v>
      </c>
      <c r="G155" s="59">
        <v>110.2</v>
      </c>
      <c r="H155" s="59">
        <v>489.9</v>
      </c>
      <c r="I155" s="17">
        <v>126</v>
      </c>
      <c r="J155" s="18">
        <v>1015.9</v>
      </c>
      <c r="K155" s="18">
        <v>241.2</v>
      </c>
      <c r="L155" s="20">
        <f t="shared" si="67"/>
        <v>40.19330111648058</v>
      </c>
      <c r="M155" s="18">
        <f t="shared" si="68"/>
        <v>13.846153846153847</v>
      </c>
      <c r="N155" s="18">
        <f t="shared" si="69"/>
        <v>13.846153846153847</v>
      </c>
    </row>
    <row r="156" spans="1:14" ht="12.75">
      <c r="A156" s="12" t="s">
        <v>10</v>
      </c>
      <c r="B156" s="12"/>
      <c r="C156" s="28" t="s">
        <v>21</v>
      </c>
      <c r="D156" s="85">
        <v>71.7</v>
      </c>
      <c r="E156" s="59">
        <f t="shared" si="71"/>
        <v>71.7</v>
      </c>
      <c r="F156" s="46">
        <f t="shared" si="70"/>
        <v>41.2</v>
      </c>
      <c r="G156" s="59">
        <v>21</v>
      </c>
      <c r="H156" s="59">
        <v>20.2</v>
      </c>
      <c r="I156" s="17">
        <v>14.2</v>
      </c>
      <c r="J156" s="18">
        <v>16.3</v>
      </c>
      <c r="K156" s="18">
        <v>19.6</v>
      </c>
      <c r="L156" s="20">
        <f t="shared" si="67"/>
        <v>47.57281553398059</v>
      </c>
      <c r="M156" s="18">
        <f t="shared" si="68"/>
        <v>27.336122733612275</v>
      </c>
      <c r="N156" s="18">
        <f t="shared" si="69"/>
        <v>27.336122733612275</v>
      </c>
    </row>
    <row r="157" spans="1:14" ht="22.5">
      <c r="A157" s="13" t="s">
        <v>11</v>
      </c>
      <c r="B157" s="13"/>
      <c r="C157" s="28" t="s">
        <v>17</v>
      </c>
      <c r="D157" s="85">
        <v>437.6</v>
      </c>
      <c r="E157" s="59">
        <f t="shared" si="71"/>
        <v>946.2</v>
      </c>
      <c r="F157" s="46">
        <f t="shared" si="70"/>
        <v>722.6</v>
      </c>
      <c r="G157" s="59">
        <v>107.5</v>
      </c>
      <c r="H157" s="59">
        <v>615.1</v>
      </c>
      <c r="I157" s="17">
        <v>107</v>
      </c>
      <c r="J157" s="18">
        <v>116.6</v>
      </c>
      <c r="K157" s="18">
        <v>564.6</v>
      </c>
      <c r="L157" s="20">
        <f t="shared" si="67"/>
        <v>78.13451425408248</v>
      </c>
      <c r="M157" s="18">
        <f t="shared" si="68"/>
        <v>59.67025998731769</v>
      </c>
      <c r="N157" s="18">
        <f t="shared" si="69"/>
        <v>129.02193784277878</v>
      </c>
    </row>
    <row r="158" spans="1:14" ht="24" customHeight="1">
      <c r="A158" s="30" t="s">
        <v>40</v>
      </c>
      <c r="B158" s="30"/>
      <c r="C158" s="28" t="s">
        <v>41</v>
      </c>
      <c r="D158" s="85">
        <v>1252.5</v>
      </c>
      <c r="E158" s="59">
        <f t="shared" si="71"/>
        <v>1252.5</v>
      </c>
      <c r="F158" s="46">
        <f t="shared" si="70"/>
        <v>608.5</v>
      </c>
      <c r="G158" s="59">
        <v>398.5</v>
      </c>
      <c r="H158" s="59">
        <v>210</v>
      </c>
      <c r="I158" s="17">
        <v>180</v>
      </c>
      <c r="J158" s="18">
        <v>464</v>
      </c>
      <c r="K158" s="18">
        <v>618.4</v>
      </c>
      <c r="L158" s="20">
        <f t="shared" si="67"/>
        <v>101.62695152013147</v>
      </c>
      <c r="M158" s="18">
        <f t="shared" si="68"/>
        <v>49.37325349301397</v>
      </c>
      <c r="N158" s="18">
        <f t="shared" si="69"/>
        <v>49.37325349301397</v>
      </c>
    </row>
    <row r="159" spans="1:14" ht="18" customHeight="1" hidden="1">
      <c r="A159" s="29" t="s">
        <v>18</v>
      </c>
      <c r="B159" s="29"/>
      <c r="C159" s="28" t="s">
        <v>15</v>
      </c>
      <c r="D159" s="85"/>
      <c r="E159" s="59">
        <f t="shared" si="71"/>
        <v>0</v>
      </c>
      <c r="F159" s="46">
        <f t="shared" si="70"/>
        <v>0</v>
      </c>
      <c r="G159" s="59"/>
      <c r="H159" s="59"/>
      <c r="I159" s="17"/>
      <c r="J159" s="18"/>
      <c r="K159" s="18"/>
      <c r="L159" s="20" t="e">
        <f>K159*100/F159</f>
        <v>#DIV/0!</v>
      </c>
      <c r="M159" s="18" t="e">
        <f>K159*100/E159</f>
        <v>#DIV/0!</v>
      </c>
      <c r="N159" s="18"/>
    </row>
    <row r="160" spans="1:14" ht="21" customHeight="1">
      <c r="A160" s="21" t="s">
        <v>12</v>
      </c>
      <c r="B160" s="21"/>
      <c r="C160" s="28" t="s">
        <v>7</v>
      </c>
      <c r="D160" s="85"/>
      <c r="E160" s="59">
        <f t="shared" si="71"/>
        <v>14.2</v>
      </c>
      <c r="F160" s="46">
        <f t="shared" si="70"/>
        <v>14.2</v>
      </c>
      <c r="G160" s="59"/>
      <c r="H160" s="59">
        <v>14.2</v>
      </c>
      <c r="I160" s="17"/>
      <c r="J160" s="18"/>
      <c r="K160" s="18">
        <v>14.2</v>
      </c>
      <c r="L160" s="20">
        <f>K160*100/F160</f>
        <v>100</v>
      </c>
      <c r="M160" s="18">
        <f>K160*100/E160</f>
        <v>100</v>
      </c>
      <c r="N160" s="18"/>
    </row>
    <row r="161" spans="1:14" ht="16.5" customHeight="1">
      <c r="A161" s="29" t="s">
        <v>37</v>
      </c>
      <c r="B161" s="61"/>
      <c r="C161" s="16" t="s">
        <v>38</v>
      </c>
      <c r="D161" s="85"/>
      <c r="E161" s="59">
        <f t="shared" si="71"/>
        <v>0</v>
      </c>
      <c r="F161" s="46">
        <f t="shared" si="70"/>
        <v>0</v>
      </c>
      <c r="G161" s="59"/>
      <c r="H161" s="59"/>
      <c r="I161" s="17"/>
      <c r="J161" s="18"/>
      <c r="K161" s="18">
        <v>-8.3</v>
      </c>
      <c r="L161" s="27"/>
      <c r="M161" s="24"/>
      <c r="N161" s="18"/>
    </row>
    <row r="162" spans="1:14" ht="12.75">
      <c r="A162" s="25" t="s">
        <v>1</v>
      </c>
      <c r="B162" s="25"/>
      <c r="C162" s="32" t="s">
        <v>0</v>
      </c>
      <c r="D162" s="86">
        <f>D163+D164+D165</f>
        <v>38065.3</v>
      </c>
      <c r="E162" s="33">
        <f aca="true" t="shared" si="72" ref="E162:J162">E163+E164+E165</f>
        <v>40148.5</v>
      </c>
      <c r="F162" s="33">
        <f t="shared" si="72"/>
        <v>21124.5</v>
      </c>
      <c r="G162" s="33">
        <f t="shared" si="72"/>
        <v>9516.2</v>
      </c>
      <c r="H162" s="33">
        <f t="shared" si="72"/>
        <v>11608.3</v>
      </c>
      <c r="I162" s="33">
        <f t="shared" si="72"/>
        <v>9545.1</v>
      </c>
      <c r="J162" s="33">
        <f t="shared" si="72"/>
        <v>9478.9</v>
      </c>
      <c r="K162" s="33">
        <f>K163+K164+K165</f>
        <v>10350.6</v>
      </c>
      <c r="L162" s="27">
        <f>K162*100/F162</f>
        <v>48.99808279485905</v>
      </c>
      <c r="M162" s="24">
        <f>K162*100/E162</f>
        <v>25.78078882150018</v>
      </c>
      <c r="N162" s="24">
        <f>K162*100/D162</f>
        <v>27.191694272736584</v>
      </c>
    </row>
    <row r="163" spans="1:14" ht="22.5">
      <c r="A163" s="82" t="s">
        <v>63</v>
      </c>
      <c r="B163" s="12"/>
      <c r="C163" s="34" t="s">
        <v>20</v>
      </c>
      <c r="D163" s="85">
        <v>38065.3</v>
      </c>
      <c r="E163" s="59">
        <f t="shared" si="71"/>
        <v>40148.5</v>
      </c>
      <c r="F163" s="46">
        <f t="shared" si="70"/>
        <v>21124.5</v>
      </c>
      <c r="G163" s="59">
        <v>9516.2</v>
      </c>
      <c r="H163" s="59">
        <v>11608.3</v>
      </c>
      <c r="I163" s="17">
        <v>9545.1</v>
      </c>
      <c r="J163" s="18">
        <v>9478.9</v>
      </c>
      <c r="K163" s="18">
        <v>10350.6</v>
      </c>
      <c r="L163" s="20">
        <f>K163*100/F163</f>
        <v>48.99808279485905</v>
      </c>
      <c r="M163" s="18">
        <f>K163*100/E163</f>
        <v>25.78078882150018</v>
      </c>
      <c r="N163" s="18">
        <f>K163*100/D163</f>
        <v>27.191694272736584</v>
      </c>
    </row>
    <row r="164" spans="1:14" ht="30.75" customHeight="1" hidden="1">
      <c r="A164" s="82" t="s">
        <v>71</v>
      </c>
      <c r="B164" s="14"/>
      <c r="C164" s="35" t="s">
        <v>19</v>
      </c>
      <c r="D164" s="35"/>
      <c r="E164" s="59">
        <f t="shared" si="71"/>
        <v>0</v>
      </c>
      <c r="F164" s="46">
        <f>G164</f>
        <v>0</v>
      </c>
      <c r="G164" s="59"/>
      <c r="H164" s="59"/>
      <c r="I164" s="17"/>
      <c r="J164" s="18"/>
      <c r="K164" s="18"/>
      <c r="L164" s="20" t="e">
        <f>K164*100/F164</f>
        <v>#DIV/0!</v>
      </c>
      <c r="M164" s="18" t="e">
        <f>K164*100/E164</f>
        <v>#DIV/0!</v>
      </c>
      <c r="N164" s="18"/>
    </row>
    <row r="165" spans="1:14" ht="33.75" hidden="1">
      <c r="A165" s="82" t="s">
        <v>62</v>
      </c>
      <c r="B165" s="68"/>
      <c r="C165" s="19" t="s">
        <v>60</v>
      </c>
      <c r="D165" s="35"/>
      <c r="E165" s="59">
        <f t="shared" si="71"/>
        <v>0</v>
      </c>
      <c r="F165" s="46">
        <f>G165</f>
        <v>0</v>
      </c>
      <c r="G165" s="59"/>
      <c r="H165" s="59"/>
      <c r="I165" s="17"/>
      <c r="J165" s="18"/>
      <c r="K165" s="18"/>
      <c r="L165" s="20" t="e">
        <f>K165*100/F165</f>
        <v>#DIV/0!</v>
      </c>
      <c r="M165" s="18" t="e">
        <f>K165*100/E165</f>
        <v>#DIV/0!</v>
      </c>
      <c r="N165" s="18"/>
    </row>
    <row r="166" spans="1:14" ht="12.75">
      <c r="A166" s="21"/>
      <c r="B166" s="22"/>
      <c r="C166" s="23" t="s">
        <v>4</v>
      </c>
      <c r="D166" s="24">
        <f aca="true" t="shared" si="73" ref="D166:J166">D162+D151</f>
        <v>65068.8</v>
      </c>
      <c r="E166" s="24">
        <f t="shared" si="73"/>
        <v>67674.8</v>
      </c>
      <c r="F166" s="24">
        <f t="shared" si="73"/>
        <v>34592.200000000004</v>
      </c>
      <c r="G166" s="24">
        <f t="shared" si="73"/>
        <v>15733.5</v>
      </c>
      <c r="H166" s="24">
        <f t="shared" si="73"/>
        <v>18858.699999999997</v>
      </c>
      <c r="I166" s="24">
        <f t="shared" si="73"/>
        <v>15854.3</v>
      </c>
      <c r="J166" s="24">
        <f t="shared" si="73"/>
        <v>17228.3</v>
      </c>
      <c r="K166" s="24">
        <f>K162+K151</f>
        <v>20188.9</v>
      </c>
      <c r="L166" s="27">
        <f>K166*100/F166</f>
        <v>58.36257884725458</v>
      </c>
      <c r="M166" s="24">
        <f>K166*100/E166</f>
        <v>29.83222706236295</v>
      </c>
      <c r="N166" s="24">
        <f>K166*100/D166</f>
        <v>31.027005262122554</v>
      </c>
    </row>
    <row r="167" spans="1:14" ht="12.75">
      <c r="A167" s="181"/>
      <c r="B167" s="182"/>
      <c r="C167" s="182"/>
      <c r="D167" s="182"/>
      <c r="E167" s="182"/>
      <c r="F167" s="182"/>
      <c r="G167" s="182"/>
      <c r="H167" s="182"/>
      <c r="I167" s="182"/>
      <c r="J167" s="182"/>
      <c r="K167" s="182"/>
      <c r="L167" s="27"/>
      <c r="M167" s="24"/>
      <c r="N167" s="18"/>
    </row>
    <row r="168" spans="1:14" ht="12.75">
      <c r="A168" s="187" t="s">
        <v>31</v>
      </c>
      <c r="B168" s="188"/>
      <c r="C168" s="188"/>
      <c r="D168" s="188"/>
      <c r="E168" s="188"/>
      <c r="F168" s="188"/>
      <c r="G168" s="188"/>
      <c r="H168" s="188"/>
      <c r="I168" s="188"/>
      <c r="J168" s="188"/>
      <c r="K168" s="188"/>
      <c r="L168" s="188"/>
      <c r="M168" s="188"/>
      <c r="N168" s="188"/>
    </row>
    <row r="169" spans="1:14" ht="12.75">
      <c r="A169" s="25" t="s">
        <v>3</v>
      </c>
      <c r="B169" s="25"/>
      <c r="C169" s="26" t="s">
        <v>64</v>
      </c>
      <c r="D169" s="84">
        <f>D170+D173+D174+D175+D177+D178+D179+D176+D171+D172</f>
        <v>7389.3</v>
      </c>
      <c r="E169" s="27">
        <f aca="true" t="shared" si="74" ref="E169:J169">E170+E173+E174+E175+E177+E178+E179+E176+E171+E172</f>
        <v>7444.3</v>
      </c>
      <c r="F169" s="27">
        <f t="shared" si="74"/>
        <v>3370.2</v>
      </c>
      <c r="G169" s="27">
        <f t="shared" si="74"/>
        <v>1712.1999999999998</v>
      </c>
      <c r="H169" s="27">
        <f t="shared" si="74"/>
        <v>1658</v>
      </c>
      <c r="I169" s="27">
        <f t="shared" si="74"/>
        <v>1843</v>
      </c>
      <c r="J169" s="27">
        <f t="shared" si="74"/>
        <v>2231.1</v>
      </c>
      <c r="K169" s="27">
        <f>K170+K173+K174+K175+K177+K178+K179+K176+K171+K172</f>
        <v>2777.5</v>
      </c>
      <c r="L169" s="27">
        <f aca="true" t="shared" si="75" ref="L169:L177">K169*100/F169</f>
        <v>82.413506616818</v>
      </c>
      <c r="M169" s="24">
        <f aca="true" t="shared" si="76" ref="M169:M177">K169*100/E169</f>
        <v>37.31042542616498</v>
      </c>
      <c r="N169" s="24">
        <f aca="true" t="shared" si="77" ref="N169:N175">K169*100/D169</f>
        <v>37.58813419403732</v>
      </c>
    </row>
    <row r="170" spans="1:18" ht="12.75">
      <c r="A170" s="12" t="s">
        <v>74</v>
      </c>
      <c r="B170" s="12"/>
      <c r="C170" s="55" t="s">
        <v>75</v>
      </c>
      <c r="D170" s="85">
        <v>2770</v>
      </c>
      <c r="E170" s="59">
        <f>G170+H170+I170+J170</f>
        <v>2770</v>
      </c>
      <c r="F170" s="46">
        <f aca="true" t="shared" si="78" ref="F170:F181">G170+H170</f>
        <v>1384.8</v>
      </c>
      <c r="G170" s="60">
        <v>692.4</v>
      </c>
      <c r="H170" s="60">
        <v>692.4</v>
      </c>
      <c r="I170" s="60">
        <v>692.4</v>
      </c>
      <c r="J170" s="60">
        <v>692.8</v>
      </c>
      <c r="K170" s="18">
        <v>786.4</v>
      </c>
      <c r="L170" s="20">
        <f t="shared" si="75"/>
        <v>56.787983824378976</v>
      </c>
      <c r="M170" s="18">
        <f t="shared" si="76"/>
        <v>28.3898916967509</v>
      </c>
      <c r="N170" s="18">
        <f t="shared" si="77"/>
        <v>28.3898916967509</v>
      </c>
      <c r="R170" s="2"/>
    </row>
    <row r="171" spans="1:14" ht="26.25" customHeight="1">
      <c r="A171" s="12" t="s">
        <v>73</v>
      </c>
      <c r="B171" s="12"/>
      <c r="C171" s="28" t="s">
        <v>72</v>
      </c>
      <c r="D171" s="85">
        <v>3287.8</v>
      </c>
      <c r="E171" s="59">
        <f>G171+H171+I171+J171</f>
        <v>3287.8</v>
      </c>
      <c r="F171" s="46">
        <f t="shared" si="78"/>
        <v>1642.5</v>
      </c>
      <c r="G171" s="60">
        <v>821.3</v>
      </c>
      <c r="H171" s="60">
        <v>821.2</v>
      </c>
      <c r="I171" s="60">
        <v>821.3</v>
      </c>
      <c r="J171" s="60">
        <v>824</v>
      </c>
      <c r="K171" s="18">
        <v>1263.8</v>
      </c>
      <c r="L171" s="20">
        <f t="shared" si="75"/>
        <v>76.94368340943683</v>
      </c>
      <c r="M171" s="18">
        <f t="shared" si="76"/>
        <v>38.43907780278605</v>
      </c>
      <c r="N171" s="18">
        <f t="shared" si="77"/>
        <v>38.43907780278605</v>
      </c>
    </row>
    <row r="172" spans="1:14" ht="17.25" customHeight="1">
      <c r="A172" s="12" t="s">
        <v>8</v>
      </c>
      <c r="B172" s="12"/>
      <c r="C172" s="28" t="s">
        <v>5</v>
      </c>
      <c r="D172" s="85">
        <v>2</v>
      </c>
      <c r="E172" s="59">
        <f>G172+H172+I172+J172</f>
        <v>2</v>
      </c>
      <c r="F172" s="46">
        <f t="shared" si="78"/>
        <v>2</v>
      </c>
      <c r="G172" s="60"/>
      <c r="H172" s="60">
        <v>2</v>
      </c>
      <c r="I172" s="17"/>
      <c r="J172" s="18"/>
      <c r="K172" s="18">
        <v>7</v>
      </c>
      <c r="L172" s="20"/>
      <c r="M172" s="18">
        <f t="shared" si="76"/>
        <v>350</v>
      </c>
      <c r="N172" s="18">
        <f t="shared" si="77"/>
        <v>350</v>
      </c>
    </row>
    <row r="173" spans="1:14" ht="12.75">
      <c r="A173" s="12" t="s">
        <v>9</v>
      </c>
      <c r="B173" s="12"/>
      <c r="C173" s="28" t="s">
        <v>6</v>
      </c>
      <c r="D173" s="85">
        <v>752</v>
      </c>
      <c r="E173" s="59">
        <f>G173+H173+I173+J173</f>
        <v>752</v>
      </c>
      <c r="F173" s="46">
        <f t="shared" si="78"/>
        <v>3</v>
      </c>
      <c r="G173" s="60">
        <v>2</v>
      </c>
      <c r="H173" s="60">
        <v>1</v>
      </c>
      <c r="I173" s="17">
        <v>187.8</v>
      </c>
      <c r="J173" s="18">
        <v>561.2</v>
      </c>
      <c r="K173" s="18">
        <v>193.5</v>
      </c>
      <c r="L173" s="20">
        <f t="shared" si="75"/>
        <v>6450</v>
      </c>
      <c r="M173" s="18">
        <f t="shared" si="76"/>
        <v>25.731382978723403</v>
      </c>
      <c r="N173" s="18">
        <f t="shared" si="77"/>
        <v>25.731382978723403</v>
      </c>
    </row>
    <row r="174" spans="1:14" ht="12.75">
      <c r="A174" s="12" t="s">
        <v>10</v>
      </c>
      <c r="B174" s="12"/>
      <c r="C174" s="28" t="s">
        <v>21</v>
      </c>
      <c r="D174" s="85">
        <v>15.8</v>
      </c>
      <c r="E174" s="59">
        <f aca="true" t="shared" si="79" ref="E174:E181">G174+H174+I174+J174</f>
        <v>15.799999999999999</v>
      </c>
      <c r="F174" s="46">
        <f t="shared" si="78"/>
        <v>7.8</v>
      </c>
      <c r="G174" s="60">
        <v>3.9</v>
      </c>
      <c r="H174" s="60">
        <v>3.9</v>
      </c>
      <c r="I174" s="60">
        <v>3.9</v>
      </c>
      <c r="J174" s="18">
        <v>4.1</v>
      </c>
      <c r="K174" s="18">
        <v>1.5</v>
      </c>
      <c r="L174" s="20">
        <f t="shared" si="75"/>
        <v>19.23076923076923</v>
      </c>
      <c r="M174" s="18">
        <f t="shared" si="76"/>
        <v>9.49367088607595</v>
      </c>
      <c r="N174" s="18">
        <f t="shared" si="77"/>
        <v>9.493670886075948</v>
      </c>
    </row>
    <row r="175" spans="1:14" ht="22.5">
      <c r="A175" s="13" t="s">
        <v>11</v>
      </c>
      <c r="B175" s="13"/>
      <c r="C175" s="28" t="s">
        <v>17</v>
      </c>
      <c r="D175" s="85">
        <v>561.7</v>
      </c>
      <c r="E175" s="59">
        <f t="shared" si="79"/>
        <v>616.7</v>
      </c>
      <c r="F175" s="46">
        <f t="shared" si="78"/>
        <v>330.1</v>
      </c>
      <c r="G175" s="60">
        <v>192.6</v>
      </c>
      <c r="H175" s="60">
        <v>137.5</v>
      </c>
      <c r="I175" s="60">
        <v>137.6</v>
      </c>
      <c r="J175" s="18">
        <v>149</v>
      </c>
      <c r="K175" s="18">
        <v>509.5</v>
      </c>
      <c r="L175" s="20">
        <f t="shared" si="75"/>
        <v>154.34716752499241</v>
      </c>
      <c r="M175" s="18">
        <f t="shared" si="76"/>
        <v>82.61715582941461</v>
      </c>
      <c r="N175" s="18">
        <f t="shared" si="77"/>
        <v>90.70678298023856</v>
      </c>
    </row>
    <row r="176" spans="1:14" ht="13.5" customHeight="1">
      <c r="A176" s="30" t="s">
        <v>40</v>
      </c>
      <c r="B176" s="30"/>
      <c r="C176" s="28" t="s">
        <v>41</v>
      </c>
      <c r="D176" s="85"/>
      <c r="E176" s="59">
        <f t="shared" si="79"/>
        <v>0</v>
      </c>
      <c r="F176" s="46">
        <f t="shared" si="78"/>
        <v>0</v>
      </c>
      <c r="G176" s="60"/>
      <c r="H176" s="60"/>
      <c r="I176" s="17"/>
      <c r="J176" s="18"/>
      <c r="K176" s="18"/>
      <c r="L176" s="20"/>
      <c r="M176" s="18"/>
      <c r="N176" s="18"/>
    </row>
    <row r="177" spans="1:14" ht="13.5" customHeight="1" hidden="1">
      <c r="A177" s="29" t="s">
        <v>18</v>
      </c>
      <c r="B177" s="29"/>
      <c r="C177" s="28" t="s">
        <v>15</v>
      </c>
      <c r="D177" s="85"/>
      <c r="E177" s="59">
        <f t="shared" si="79"/>
        <v>0</v>
      </c>
      <c r="F177" s="46">
        <f t="shared" si="78"/>
        <v>0</v>
      </c>
      <c r="G177" s="60"/>
      <c r="H177" s="60"/>
      <c r="I177" s="17"/>
      <c r="J177" s="18"/>
      <c r="K177" s="18"/>
      <c r="L177" s="20" t="e">
        <f t="shared" si="75"/>
        <v>#DIV/0!</v>
      </c>
      <c r="M177" s="18" t="e">
        <f t="shared" si="76"/>
        <v>#DIV/0!</v>
      </c>
      <c r="N177" s="18"/>
    </row>
    <row r="178" spans="1:14" ht="15.75" customHeight="1" hidden="1">
      <c r="A178" s="21" t="s">
        <v>12</v>
      </c>
      <c r="B178" s="21"/>
      <c r="C178" s="28" t="s">
        <v>7</v>
      </c>
      <c r="D178" s="85"/>
      <c r="E178" s="59">
        <f t="shared" si="79"/>
        <v>0</v>
      </c>
      <c r="F178" s="46">
        <f t="shared" si="78"/>
        <v>0</v>
      </c>
      <c r="G178" s="60"/>
      <c r="H178" s="60"/>
      <c r="I178" s="17"/>
      <c r="J178" s="18"/>
      <c r="K178" s="18"/>
      <c r="L178" s="20"/>
      <c r="M178" s="18"/>
      <c r="N178" s="18"/>
    </row>
    <row r="179" spans="1:14" ht="14.25" customHeight="1">
      <c r="A179" s="62" t="s">
        <v>37</v>
      </c>
      <c r="B179" s="63"/>
      <c r="C179" s="16" t="s">
        <v>38</v>
      </c>
      <c r="D179" s="85"/>
      <c r="E179" s="59">
        <f t="shared" si="79"/>
        <v>0</v>
      </c>
      <c r="F179" s="46">
        <f t="shared" si="78"/>
        <v>0</v>
      </c>
      <c r="G179" s="60"/>
      <c r="H179" s="60"/>
      <c r="I179" s="17"/>
      <c r="J179" s="18"/>
      <c r="K179" s="18">
        <v>15.8</v>
      </c>
      <c r="L179" s="27"/>
      <c r="M179" s="24"/>
      <c r="N179" s="18"/>
    </row>
    <row r="180" spans="1:14" ht="12.75">
      <c r="A180" s="25" t="s">
        <v>1</v>
      </c>
      <c r="B180" s="25"/>
      <c r="C180" s="32" t="s">
        <v>0</v>
      </c>
      <c r="D180" s="86">
        <f>D181+D182</f>
        <v>31881.8</v>
      </c>
      <c r="E180" s="33">
        <f aca="true" t="shared" si="80" ref="E180:K180">E181+E182</f>
        <v>32864.3</v>
      </c>
      <c r="F180" s="66">
        <f t="shared" si="80"/>
        <v>16922.9</v>
      </c>
      <c r="G180" s="66">
        <f t="shared" si="80"/>
        <v>8952.7</v>
      </c>
      <c r="H180" s="66">
        <f t="shared" si="80"/>
        <v>7970.2</v>
      </c>
      <c r="I180" s="33">
        <f t="shared" si="80"/>
        <v>7970.2</v>
      </c>
      <c r="J180" s="33">
        <f t="shared" si="80"/>
        <v>7971.2</v>
      </c>
      <c r="K180" s="33">
        <f t="shared" si="80"/>
        <v>8905.900000000001</v>
      </c>
      <c r="L180" s="27">
        <f>K180*100/F180</f>
        <v>52.626322911557715</v>
      </c>
      <c r="M180" s="24">
        <f>K180*100/E180</f>
        <v>27.099010172132072</v>
      </c>
      <c r="N180" s="24">
        <f>K180*100/D180</f>
        <v>27.934119152619996</v>
      </c>
    </row>
    <row r="181" spans="1:14" ht="23.25" customHeight="1">
      <c r="A181" s="82" t="s">
        <v>63</v>
      </c>
      <c r="B181" s="12"/>
      <c r="C181" s="34" t="s">
        <v>20</v>
      </c>
      <c r="D181" s="85">
        <v>31881.8</v>
      </c>
      <c r="E181" s="59">
        <f t="shared" si="79"/>
        <v>32864.3</v>
      </c>
      <c r="F181" s="46">
        <f t="shared" si="78"/>
        <v>16922.9</v>
      </c>
      <c r="G181" s="60">
        <v>8952.7</v>
      </c>
      <c r="H181" s="60">
        <v>7970.2</v>
      </c>
      <c r="I181" s="60">
        <v>7970.2</v>
      </c>
      <c r="J181" s="60">
        <v>7971.2</v>
      </c>
      <c r="K181" s="18">
        <v>8870.7</v>
      </c>
      <c r="L181" s="20">
        <f>K181*100/F181</f>
        <v>52.41832073698953</v>
      </c>
      <c r="M181" s="18">
        <f>K181*100/E181</f>
        <v>26.991903068070826</v>
      </c>
      <c r="N181" s="18">
        <f>K181*100/D181</f>
        <v>27.823711333739002</v>
      </c>
    </row>
    <row r="182" spans="1:14" ht="18.75" customHeight="1">
      <c r="A182" s="14" t="s">
        <v>2</v>
      </c>
      <c r="B182" s="14"/>
      <c r="C182" s="35" t="s">
        <v>19</v>
      </c>
      <c r="D182" s="67"/>
      <c r="E182" s="59">
        <f>G182+H182+I182+J182</f>
        <v>0</v>
      </c>
      <c r="F182" s="46">
        <f>G182+H182</f>
        <v>0</v>
      </c>
      <c r="G182" s="67"/>
      <c r="H182" s="67"/>
      <c r="I182" s="17"/>
      <c r="J182" s="18"/>
      <c r="K182" s="18">
        <v>35.2</v>
      </c>
      <c r="L182" s="20"/>
      <c r="M182" s="18"/>
      <c r="N182" s="18"/>
    </row>
    <row r="183" spans="1:14" ht="12.75">
      <c r="A183" s="21"/>
      <c r="B183" s="22"/>
      <c r="C183" s="23" t="s">
        <v>4</v>
      </c>
      <c r="D183" s="24">
        <f aca="true" t="shared" si="81" ref="D183:J183">D180+D169</f>
        <v>39271.1</v>
      </c>
      <c r="E183" s="24">
        <f t="shared" si="81"/>
        <v>40308.600000000006</v>
      </c>
      <c r="F183" s="24">
        <f t="shared" si="81"/>
        <v>20293.100000000002</v>
      </c>
      <c r="G183" s="24">
        <f t="shared" si="81"/>
        <v>10664.900000000001</v>
      </c>
      <c r="H183" s="24">
        <f t="shared" si="81"/>
        <v>9628.2</v>
      </c>
      <c r="I183" s="24">
        <f t="shared" si="81"/>
        <v>9813.2</v>
      </c>
      <c r="J183" s="24">
        <f t="shared" si="81"/>
        <v>10202.3</v>
      </c>
      <c r="K183" s="24">
        <f>K180+K169+0.1</f>
        <v>11683.500000000002</v>
      </c>
      <c r="L183" s="27">
        <f>K183*100/F183</f>
        <v>57.573756597069945</v>
      </c>
      <c r="M183" s="24">
        <f>K183*100/E183</f>
        <v>28.98512972417797</v>
      </c>
      <c r="N183" s="24">
        <f>K183*100/D183</f>
        <v>29.750885511228365</v>
      </c>
    </row>
    <row r="184" spans="1:14" ht="12.75">
      <c r="A184" s="181"/>
      <c r="B184" s="182"/>
      <c r="C184" s="182"/>
      <c r="D184" s="182"/>
      <c r="E184" s="182"/>
      <c r="F184" s="182"/>
      <c r="G184" s="182"/>
      <c r="H184" s="182"/>
      <c r="I184" s="182"/>
      <c r="J184" s="182"/>
      <c r="K184" s="182"/>
      <c r="L184" s="27"/>
      <c r="M184" s="24"/>
      <c r="N184" s="18"/>
    </row>
    <row r="185" spans="1:14" ht="12.75">
      <c r="A185" s="187" t="s">
        <v>32</v>
      </c>
      <c r="B185" s="188"/>
      <c r="C185" s="188"/>
      <c r="D185" s="188"/>
      <c r="E185" s="188"/>
      <c r="F185" s="188"/>
      <c r="G185" s="188"/>
      <c r="H185" s="188"/>
      <c r="I185" s="188"/>
      <c r="J185" s="188"/>
      <c r="K185" s="188"/>
      <c r="L185" s="188"/>
      <c r="M185" s="188"/>
      <c r="N185" s="188"/>
    </row>
    <row r="186" spans="1:14" ht="12.75">
      <c r="A186" s="25" t="s">
        <v>3</v>
      </c>
      <c r="B186" s="25"/>
      <c r="C186" s="26" t="s">
        <v>64</v>
      </c>
      <c r="D186" s="84">
        <f>D187+D189+D190+D191+D192+D194+D196+D195+D193+D188</f>
        <v>29388.1</v>
      </c>
      <c r="E186" s="27">
        <f aca="true" t="shared" si="82" ref="E186:J186">E187+E189+E190+E191+E192+E194+E196+E195+E193+E188</f>
        <v>30375.1</v>
      </c>
      <c r="F186" s="27">
        <f t="shared" si="82"/>
        <v>14778</v>
      </c>
      <c r="G186" s="27">
        <f t="shared" si="82"/>
        <v>6883.400000000001</v>
      </c>
      <c r="H186" s="27">
        <f t="shared" si="82"/>
        <v>7894.599999999999</v>
      </c>
      <c r="I186" s="27">
        <f t="shared" si="82"/>
        <v>7430.5</v>
      </c>
      <c r="J186" s="27">
        <f t="shared" si="82"/>
        <v>8166.6</v>
      </c>
      <c r="K186" s="27">
        <f>K187+K189+K190+K191+K192+K194+K196+K195+K193+K188</f>
        <v>9686.1</v>
      </c>
      <c r="L186" s="27">
        <f>K186*100/F186</f>
        <v>65.54405196914333</v>
      </c>
      <c r="M186" s="24">
        <f aca="true" t="shared" si="83" ref="M186:M192">K186*100/E186</f>
        <v>31.88829007970344</v>
      </c>
      <c r="N186" s="24">
        <f aca="true" t="shared" si="84" ref="N186:N192">K186*100/D186</f>
        <v>32.95925901980734</v>
      </c>
    </row>
    <row r="187" spans="1:18" ht="12.75">
      <c r="A187" s="12" t="s">
        <v>74</v>
      </c>
      <c r="B187" s="12"/>
      <c r="C187" s="55" t="s">
        <v>75</v>
      </c>
      <c r="D187" s="85">
        <v>20000</v>
      </c>
      <c r="E187" s="59">
        <f>G187+H187+I187+J187</f>
        <v>20000</v>
      </c>
      <c r="F187" s="46">
        <f aca="true" t="shared" si="85" ref="F187:F198">G187+H187</f>
        <v>9993</v>
      </c>
      <c r="G187" s="59">
        <v>4996.5</v>
      </c>
      <c r="H187" s="59">
        <v>4996.5</v>
      </c>
      <c r="I187" s="59">
        <v>4996.5</v>
      </c>
      <c r="J187" s="18">
        <v>5010.5</v>
      </c>
      <c r="K187" s="18">
        <v>7002.6</v>
      </c>
      <c r="L187" s="20">
        <f>K187*100/F187</f>
        <v>70.07505253677574</v>
      </c>
      <c r="M187" s="18">
        <f t="shared" si="83"/>
        <v>35.013</v>
      </c>
      <c r="N187" s="18">
        <f t="shared" si="84"/>
        <v>35.013</v>
      </c>
      <c r="R187" s="2"/>
    </row>
    <row r="188" spans="1:14" ht="23.25" customHeight="1">
      <c r="A188" s="12" t="s">
        <v>73</v>
      </c>
      <c r="B188" s="12"/>
      <c r="C188" s="28" t="s">
        <v>72</v>
      </c>
      <c r="D188" s="85">
        <v>5577.1</v>
      </c>
      <c r="E188" s="59">
        <f>G188+H188+I188+J188</f>
        <v>5577.1</v>
      </c>
      <c r="F188" s="46">
        <f t="shared" si="85"/>
        <v>2787</v>
      </c>
      <c r="G188" s="59">
        <v>1393.5</v>
      </c>
      <c r="H188" s="59">
        <v>1393.5</v>
      </c>
      <c r="I188" s="59">
        <v>1393.5</v>
      </c>
      <c r="J188" s="18">
        <v>1396.6</v>
      </c>
      <c r="K188" s="18">
        <v>2143.7</v>
      </c>
      <c r="L188" s="20">
        <f>K188*100/F188</f>
        <v>76.91783279512019</v>
      </c>
      <c r="M188" s="18">
        <f t="shared" si="83"/>
        <v>38.43753922289361</v>
      </c>
      <c r="N188" s="18">
        <f t="shared" si="84"/>
        <v>38.43753922289361</v>
      </c>
    </row>
    <row r="189" spans="1:14" ht="16.5" customHeight="1">
      <c r="A189" s="12" t="s">
        <v>8</v>
      </c>
      <c r="B189" s="12"/>
      <c r="C189" s="28" t="s">
        <v>5</v>
      </c>
      <c r="D189" s="85"/>
      <c r="E189" s="59">
        <f aca="true" t="shared" si="86" ref="E189:E199">G189+H189+I189+J189</f>
        <v>0</v>
      </c>
      <c r="F189" s="46">
        <f t="shared" si="85"/>
        <v>0</v>
      </c>
      <c r="G189" s="59"/>
      <c r="H189" s="59"/>
      <c r="I189" s="17"/>
      <c r="J189" s="18"/>
      <c r="K189" s="18">
        <v>55.3</v>
      </c>
      <c r="L189" s="20"/>
      <c r="M189" s="18"/>
      <c r="N189" s="18"/>
    </row>
    <row r="190" spans="1:14" ht="12.75">
      <c r="A190" s="12" t="s">
        <v>9</v>
      </c>
      <c r="B190" s="12"/>
      <c r="C190" s="28" t="s">
        <v>6</v>
      </c>
      <c r="D190" s="85">
        <v>2807</v>
      </c>
      <c r="E190" s="59">
        <f t="shared" si="86"/>
        <v>2807</v>
      </c>
      <c r="F190" s="46">
        <f t="shared" si="85"/>
        <v>407.7</v>
      </c>
      <c r="G190" s="59">
        <v>66</v>
      </c>
      <c r="H190" s="59">
        <v>341.7</v>
      </c>
      <c r="I190" s="17">
        <v>859.7</v>
      </c>
      <c r="J190" s="18">
        <v>1539.6</v>
      </c>
      <c r="K190" s="18">
        <v>189.9</v>
      </c>
      <c r="L190" s="20">
        <f aca="true" t="shared" si="87" ref="L190:L195">K190*100/F190</f>
        <v>46.57836644591612</v>
      </c>
      <c r="M190" s="18">
        <f t="shared" si="83"/>
        <v>6.765229782686141</v>
      </c>
      <c r="N190" s="18">
        <f t="shared" si="84"/>
        <v>6.765229782686141</v>
      </c>
    </row>
    <row r="191" spans="1:14" ht="12.75">
      <c r="A191" s="12" t="s">
        <v>10</v>
      </c>
      <c r="B191" s="12"/>
      <c r="C191" s="28" t="s">
        <v>21</v>
      </c>
      <c r="D191" s="85">
        <v>121</v>
      </c>
      <c r="E191" s="59">
        <f t="shared" si="86"/>
        <v>121</v>
      </c>
      <c r="F191" s="46">
        <f t="shared" si="85"/>
        <v>51.8</v>
      </c>
      <c r="G191" s="59">
        <v>29.1</v>
      </c>
      <c r="H191" s="59">
        <v>22.7</v>
      </c>
      <c r="I191" s="17">
        <v>27.5</v>
      </c>
      <c r="J191" s="18">
        <v>41.7</v>
      </c>
      <c r="K191" s="18">
        <v>21.1</v>
      </c>
      <c r="L191" s="20">
        <f t="shared" si="87"/>
        <v>40.73359073359074</v>
      </c>
      <c r="M191" s="18">
        <f t="shared" si="83"/>
        <v>17.43801652892562</v>
      </c>
      <c r="N191" s="18">
        <f t="shared" si="84"/>
        <v>17.43801652892562</v>
      </c>
    </row>
    <row r="192" spans="1:14" ht="22.5">
      <c r="A192" s="13" t="s">
        <v>11</v>
      </c>
      <c r="B192" s="13"/>
      <c r="C192" s="28" t="s">
        <v>17</v>
      </c>
      <c r="D192" s="85">
        <v>653</v>
      </c>
      <c r="E192" s="59">
        <f t="shared" si="86"/>
        <v>653</v>
      </c>
      <c r="F192" s="46">
        <f t="shared" si="85"/>
        <v>321.5</v>
      </c>
      <c r="G192" s="59">
        <v>168.3</v>
      </c>
      <c r="H192" s="59">
        <v>153.2</v>
      </c>
      <c r="I192" s="17">
        <v>153.3</v>
      </c>
      <c r="J192" s="18">
        <v>178.2</v>
      </c>
      <c r="K192" s="18">
        <v>269.1</v>
      </c>
      <c r="L192" s="20">
        <f t="shared" si="87"/>
        <v>83.70139968895802</v>
      </c>
      <c r="M192" s="18">
        <f t="shared" si="83"/>
        <v>41.209800918836144</v>
      </c>
      <c r="N192" s="18">
        <f t="shared" si="84"/>
        <v>41.209800918836144</v>
      </c>
    </row>
    <row r="193" spans="1:14" ht="25.5" customHeight="1">
      <c r="A193" s="29" t="s">
        <v>40</v>
      </c>
      <c r="B193" s="30"/>
      <c r="C193" s="28" t="s">
        <v>41</v>
      </c>
      <c r="D193" s="85">
        <v>130</v>
      </c>
      <c r="E193" s="59">
        <f t="shared" si="86"/>
        <v>130</v>
      </c>
      <c r="F193" s="46">
        <f t="shared" si="85"/>
        <v>130</v>
      </c>
      <c r="G193" s="59">
        <v>130</v>
      </c>
      <c r="H193" s="59"/>
      <c r="I193" s="17"/>
      <c r="J193" s="18"/>
      <c r="K193" s="18"/>
      <c r="L193" s="20">
        <f t="shared" si="87"/>
        <v>0</v>
      </c>
      <c r="M193" s="18">
        <f>K193*100/E193</f>
        <v>0</v>
      </c>
      <c r="N193" s="18">
        <f>K193*100/D193</f>
        <v>0</v>
      </c>
    </row>
    <row r="194" spans="1:14" ht="22.5" customHeight="1">
      <c r="A194" s="29" t="s">
        <v>18</v>
      </c>
      <c r="B194" s="30"/>
      <c r="C194" s="28" t="s">
        <v>15</v>
      </c>
      <c r="D194" s="85">
        <v>100</v>
      </c>
      <c r="E194" s="59">
        <f t="shared" si="86"/>
        <v>1087</v>
      </c>
      <c r="F194" s="46">
        <f t="shared" si="85"/>
        <v>1087</v>
      </c>
      <c r="G194" s="59">
        <v>100</v>
      </c>
      <c r="H194" s="59">
        <v>987</v>
      </c>
      <c r="I194" s="17"/>
      <c r="J194" s="18"/>
      <c r="K194" s="18">
        <v>4.4</v>
      </c>
      <c r="L194" s="20">
        <f t="shared" si="87"/>
        <v>0.4047838086476541</v>
      </c>
      <c r="M194" s="18">
        <f>K194*100/E194</f>
        <v>0.4047838086476541</v>
      </c>
      <c r="N194" s="18">
        <f>K194*100/D194</f>
        <v>4.4</v>
      </c>
    </row>
    <row r="195" spans="1:14" ht="18" customHeight="1" hidden="1">
      <c r="A195" s="21" t="s">
        <v>12</v>
      </c>
      <c r="B195" s="21"/>
      <c r="C195" s="28" t="s">
        <v>7</v>
      </c>
      <c r="D195" s="85"/>
      <c r="E195" s="59">
        <f t="shared" si="86"/>
        <v>0</v>
      </c>
      <c r="F195" s="46">
        <f t="shared" si="85"/>
        <v>0</v>
      </c>
      <c r="G195" s="59"/>
      <c r="H195" s="59"/>
      <c r="I195" s="17"/>
      <c r="J195" s="18"/>
      <c r="K195" s="18"/>
      <c r="L195" s="20" t="e">
        <f t="shared" si="87"/>
        <v>#DIV/0!</v>
      </c>
      <c r="M195" s="18" t="e">
        <f>K195*100/E195</f>
        <v>#DIV/0!</v>
      </c>
      <c r="N195" s="18" t="e">
        <f>K195*100/D195</f>
        <v>#DIV/0!</v>
      </c>
    </row>
    <row r="196" spans="1:14" ht="15" customHeight="1">
      <c r="A196" s="62" t="s">
        <v>37</v>
      </c>
      <c r="B196" s="63"/>
      <c r="C196" s="16" t="s">
        <v>38</v>
      </c>
      <c r="D196" s="85"/>
      <c r="E196" s="59">
        <f t="shared" si="86"/>
        <v>0</v>
      </c>
      <c r="F196" s="46">
        <f t="shared" si="85"/>
        <v>0</v>
      </c>
      <c r="G196" s="59"/>
      <c r="H196" s="59"/>
      <c r="I196" s="17"/>
      <c r="J196" s="18"/>
      <c r="K196" s="18"/>
      <c r="L196" s="27"/>
      <c r="M196" s="24"/>
      <c r="N196" s="18"/>
    </row>
    <row r="197" spans="1:14" ht="12.75">
      <c r="A197" s="65" t="s">
        <v>1</v>
      </c>
      <c r="B197" s="25"/>
      <c r="C197" s="32" t="s">
        <v>0</v>
      </c>
      <c r="D197" s="84">
        <f>D198+D199</f>
        <v>29955.2</v>
      </c>
      <c r="E197" s="64">
        <f>E198+E199</f>
        <v>31482.9</v>
      </c>
      <c r="F197" s="64">
        <f>F198</f>
        <v>16507.2</v>
      </c>
      <c r="G197" s="64">
        <f>G198</f>
        <v>9017.4</v>
      </c>
      <c r="H197" s="64">
        <f>H198</f>
        <v>7489.8</v>
      </c>
      <c r="I197" s="64">
        <f>I198</f>
        <v>7489.8</v>
      </c>
      <c r="J197" s="64">
        <f>J198</f>
        <v>7485.9</v>
      </c>
      <c r="K197" s="64">
        <f>K198+K199</f>
        <v>10206.7</v>
      </c>
      <c r="L197" s="27">
        <f>K197*100/F197</f>
        <v>61.83180672676166</v>
      </c>
      <c r="M197" s="24">
        <f>K197*100/E197</f>
        <v>32.41982155392292</v>
      </c>
      <c r="N197" s="24">
        <f>K197*100/D197</f>
        <v>34.07321600256383</v>
      </c>
    </row>
    <row r="198" spans="1:14" ht="22.5">
      <c r="A198" s="83" t="s">
        <v>63</v>
      </c>
      <c r="B198" s="12"/>
      <c r="C198" s="34" t="s">
        <v>20</v>
      </c>
      <c r="D198" s="85">
        <v>29955.2</v>
      </c>
      <c r="E198" s="59">
        <f t="shared" si="86"/>
        <v>31482.9</v>
      </c>
      <c r="F198" s="46">
        <f t="shared" si="85"/>
        <v>16507.2</v>
      </c>
      <c r="G198" s="59">
        <v>9017.4</v>
      </c>
      <c r="H198" s="59">
        <v>7489.8</v>
      </c>
      <c r="I198" s="59">
        <v>7489.8</v>
      </c>
      <c r="J198" s="18">
        <v>7485.9</v>
      </c>
      <c r="K198" s="18">
        <v>10206.7</v>
      </c>
      <c r="L198" s="20">
        <f>K198*100/F198</f>
        <v>61.83180672676166</v>
      </c>
      <c r="M198" s="18">
        <f>K198*100/E198</f>
        <v>32.41982155392292</v>
      </c>
      <c r="N198" s="18">
        <f>K198*100/D198</f>
        <v>34.07321600256383</v>
      </c>
    </row>
    <row r="199" spans="1:14" ht="12.75" hidden="1">
      <c r="A199" s="14" t="s">
        <v>71</v>
      </c>
      <c r="B199" s="14"/>
      <c r="C199" s="35" t="s">
        <v>19</v>
      </c>
      <c r="D199" s="59"/>
      <c r="E199" s="59">
        <f t="shared" si="86"/>
        <v>0</v>
      </c>
      <c r="F199" s="46">
        <f>G199+H199+I199</f>
        <v>0</v>
      </c>
      <c r="G199" s="59"/>
      <c r="H199" s="59"/>
      <c r="I199" s="17"/>
      <c r="J199" s="18"/>
      <c r="K199" s="18"/>
      <c r="L199" s="20" t="e">
        <f>K199*100/F199</f>
        <v>#DIV/0!</v>
      </c>
      <c r="M199" s="18" t="e">
        <f>K199*100/E199</f>
        <v>#DIV/0!</v>
      </c>
      <c r="N199" s="18"/>
    </row>
    <row r="200" spans="1:14" ht="12.75">
      <c r="A200" s="21"/>
      <c r="B200" s="22"/>
      <c r="C200" s="23" t="s">
        <v>4</v>
      </c>
      <c r="D200" s="24">
        <f aca="true" t="shared" si="88" ref="D200:K200">D197+D186</f>
        <v>59343.3</v>
      </c>
      <c r="E200" s="24">
        <f t="shared" si="88"/>
        <v>61858</v>
      </c>
      <c r="F200" s="24">
        <f t="shared" si="88"/>
        <v>31285.2</v>
      </c>
      <c r="G200" s="24">
        <f t="shared" si="88"/>
        <v>15900.8</v>
      </c>
      <c r="H200" s="24">
        <f t="shared" si="88"/>
        <v>15384.4</v>
      </c>
      <c r="I200" s="24">
        <f t="shared" si="88"/>
        <v>14920.3</v>
      </c>
      <c r="J200" s="24">
        <f t="shared" si="88"/>
        <v>15652.5</v>
      </c>
      <c r="K200" s="24">
        <f t="shared" si="88"/>
        <v>19892.800000000003</v>
      </c>
      <c r="L200" s="27">
        <f>K200*100/F200</f>
        <v>63.58533747586719</v>
      </c>
      <c r="M200" s="24">
        <f>K200*100/E200</f>
        <v>32.15881535128844</v>
      </c>
      <c r="N200" s="24">
        <f>K200*100/D200</f>
        <v>33.521560142425514</v>
      </c>
    </row>
    <row r="201" spans="1:14" ht="12.75">
      <c r="A201" s="181"/>
      <c r="B201" s="182"/>
      <c r="C201" s="182"/>
      <c r="D201" s="182"/>
      <c r="E201" s="182"/>
      <c r="F201" s="182"/>
      <c r="G201" s="182"/>
      <c r="H201" s="182"/>
      <c r="I201" s="182"/>
      <c r="J201" s="182"/>
      <c r="K201" s="182"/>
      <c r="L201" s="27"/>
      <c r="M201" s="24"/>
      <c r="N201" s="18"/>
    </row>
    <row r="202" spans="1:14" ht="12.75">
      <c r="A202" s="187" t="s">
        <v>33</v>
      </c>
      <c r="B202" s="188"/>
      <c r="C202" s="188"/>
      <c r="D202" s="188"/>
      <c r="E202" s="188"/>
      <c r="F202" s="188"/>
      <c r="G202" s="188"/>
      <c r="H202" s="188"/>
      <c r="I202" s="188"/>
      <c r="J202" s="188"/>
      <c r="K202" s="188"/>
      <c r="L202" s="188"/>
      <c r="M202" s="188"/>
      <c r="N202" s="188"/>
    </row>
    <row r="203" spans="1:14" ht="12.75">
      <c r="A203" s="25" t="s">
        <v>3</v>
      </c>
      <c r="B203" s="25"/>
      <c r="C203" s="26" t="s">
        <v>64</v>
      </c>
      <c r="D203" s="84">
        <f>D204+D207+D209+D210+D208+D211+D212+D206+D205</f>
        <v>6063</v>
      </c>
      <c r="E203" s="27">
        <f aca="true" t="shared" si="89" ref="E203:J203">E204+E207+E209+E210+E208+E211+E212+E206+E205</f>
        <v>6062.999999999999</v>
      </c>
      <c r="F203" s="27">
        <f t="shared" si="89"/>
        <v>2959.2</v>
      </c>
      <c r="G203" s="27">
        <f t="shared" si="89"/>
        <v>1485.1</v>
      </c>
      <c r="H203" s="27">
        <f t="shared" si="89"/>
        <v>1474.1</v>
      </c>
      <c r="I203" s="27">
        <f t="shared" si="89"/>
        <v>1479.1</v>
      </c>
      <c r="J203" s="27">
        <f t="shared" si="89"/>
        <v>1624.7</v>
      </c>
      <c r="K203" s="27">
        <f>K204+K207+K209+K210+K208+K211+K212+K206+K205</f>
        <v>1987.3</v>
      </c>
      <c r="L203" s="27">
        <f>K203*100/F203</f>
        <v>67.15666396323331</v>
      </c>
      <c r="M203" s="24">
        <f aca="true" t="shared" si="90" ref="M203:M209">K203*100/E203</f>
        <v>32.77750288635989</v>
      </c>
      <c r="N203" s="24">
        <f aca="true" t="shared" si="91" ref="N203:N210">K203*100/D203</f>
        <v>32.77750288635989</v>
      </c>
    </row>
    <row r="204" spans="1:18" ht="12.75">
      <c r="A204" s="12" t="s">
        <v>74</v>
      </c>
      <c r="B204" s="12"/>
      <c r="C204" s="55" t="s">
        <v>75</v>
      </c>
      <c r="D204" s="85">
        <v>1380</v>
      </c>
      <c r="E204" s="59">
        <f>G204+H204+I204+J204</f>
        <v>1380</v>
      </c>
      <c r="F204" s="46">
        <f aca="true" t="shared" si="92" ref="F204:F214">G204+H204</f>
        <v>690</v>
      </c>
      <c r="G204" s="59">
        <v>345</v>
      </c>
      <c r="H204" s="59">
        <v>345</v>
      </c>
      <c r="I204" s="59">
        <v>345</v>
      </c>
      <c r="J204" s="59">
        <v>345</v>
      </c>
      <c r="K204" s="18">
        <v>276.3</v>
      </c>
      <c r="L204" s="20">
        <f>K204*100/F204</f>
        <v>40.04347826086956</v>
      </c>
      <c r="M204" s="18">
        <f t="shared" si="90"/>
        <v>20.02173913043478</v>
      </c>
      <c r="N204" s="18">
        <f t="shared" si="91"/>
        <v>20.02173913043478</v>
      </c>
      <c r="R204" s="2"/>
    </row>
    <row r="205" spans="1:14" ht="24" customHeight="1">
      <c r="A205" s="12" t="s">
        <v>73</v>
      </c>
      <c r="B205" s="12"/>
      <c r="C205" s="28" t="s">
        <v>72</v>
      </c>
      <c r="D205" s="85">
        <v>4250.6</v>
      </c>
      <c r="E205" s="59">
        <f>G205+H205+I205+J205</f>
        <v>4250.599999999999</v>
      </c>
      <c r="F205" s="46">
        <f t="shared" si="92"/>
        <v>2124.6</v>
      </c>
      <c r="G205" s="59">
        <v>1062.3</v>
      </c>
      <c r="H205" s="59">
        <v>1062.3</v>
      </c>
      <c r="I205" s="59">
        <v>1062.3</v>
      </c>
      <c r="J205" s="17">
        <v>1063.7</v>
      </c>
      <c r="K205" s="18">
        <v>1633.8</v>
      </c>
      <c r="L205" s="20">
        <f>K205*100/F205</f>
        <v>76.89918102231009</v>
      </c>
      <c r="M205" s="18">
        <f t="shared" si="90"/>
        <v>38.43692655154567</v>
      </c>
      <c r="N205" s="18">
        <f t="shared" si="91"/>
        <v>38.43692655154566</v>
      </c>
    </row>
    <row r="206" spans="1:14" ht="12.75" hidden="1">
      <c r="A206" s="12" t="s">
        <v>8</v>
      </c>
      <c r="B206" s="36" t="s">
        <v>52</v>
      </c>
      <c r="C206" s="28" t="s">
        <v>5</v>
      </c>
      <c r="D206" s="85"/>
      <c r="E206" s="59">
        <f aca="true" t="shared" si="93" ref="E206:E215">G206+H206+I206+J206</f>
        <v>0</v>
      </c>
      <c r="F206" s="46">
        <f t="shared" si="92"/>
        <v>0</v>
      </c>
      <c r="G206" s="59"/>
      <c r="H206" s="59"/>
      <c r="I206" s="17"/>
      <c r="J206" s="17"/>
      <c r="K206" s="18"/>
      <c r="L206" s="20"/>
      <c r="M206" s="18" t="e">
        <f t="shared" si="90"/>
        <v>#DIV/0!</v>
      </c>
      <c r="N206" s="18" t="e">
        <f t="shared" si="91"/>
        <v>#DIV/0!</v>
      </c>
    </row>
    <row r="207" spans="1:14" ht="12.75">
      <c r="A207" s="12" t="s">
        <v>9</v>
      </c>
      <c r="B207" s="12"/>
      <c r="C207" s="28" t="s">
        <v>6</v>
      </c>
      <c r="D207" s="85">
        <v>270.1</v>
      </c>
      <c r="E207" s="59">
        <f t="shared" si="93"/>
        <v>270.1</v>
      </c>
      <c r="F207" s="46">
        <f t="shared" si="92"/>
        <v>64</v>
      </c>
      <c r="G207" s="59">
        <v>37.5</v>
      </c>
      <c r="H207" s="59">
        <v>26.5</v>
      </c>
      <c r="I207" s="17">
        <v>31.5</v>
      </c>
      <c r="J207" s="17">
        <v>174.6</v>
      </c>
      <c r="K207" s="18">
        <v>20</v>
      </c>
      <c r="L207" s="20">
        <f>K207*100/F207</f>
        <v>31.25</v>
      </c>
      <c r="M207" s="18">
        <f t="shared" si="90"/>
        <v>7.404664938911513</v>
      </c>
      <c r="N207" s="18">
        <f t="shared" si="91"/>
        <v>7.404664938911513</v>
      </c>
    </row>
    <row r="208" spans="1:14" ht="12.75">
      <c r="A208" s="12" t="s">
        <v>10</v>
      </c>
      <c r="B208" s="12"/>
      <c r="C208" s="28" t="s">
        <v>21</v>
      </c>
      <c r="D208" s="85">
        <v>19</v>
      </c>
      <c r="E208" s="59">
        <f t="shared" si="93"/>
        <v>19</v>
      </c>
      <c r="F208" s="46">
        <f t="shared" si="92"/>
        <v>9</v>
      </c>
      <c r="G208" s="59">
        <v>4.5</v>
      </c>
      <c r="H208" s="59">
        <v>4.5</v>
      </c>
      <c r="I208" s="59">
        <v>4.5</v>
      </c>
      <c r="J208" s="17">
        <v>5.5</v>
      </c>
      <c r="K208" s="18">
        <v>8.2</v>
      </c>
      <c r="L208" s="20">
        <f>K208*100/F208</f>
        <v>91.1111111111111</v>
      </c>
      <c r="M208" s="18">
        <f t="shared" si="90"/>
        <v>43.1578947368421</v>
      </c>
      <c r="N208" s="18">
        <f t="shared" si="91"/>
        <v>43.1578947368421</v>
      </c>
    </row>
    <row r="209" spans="1:14" ht="22.5">
      <c r="A209" s="13" t="s">
        <v>11</v>
      </c>
      <c r="B209" s="13"/>
      <c r="C209" s="28" t="s">
        <v>17</v>
      </c>
      <c r="D209" s="85">
        <v>143.3</v>
      </c>
      <c r="E209" s="59">
        <f t="shared" si="93"/>
        <v>143.29999999999998</v>
      </c>
      <c r="F209" s="46">
        <f t="shared" si="92"/>
        <v>71.6</v>
      </c>
      <c r="G209" s="59">
        <v>35.8</v>
      </c>
      <c r="H209" s="59">
        <v>35.8</v>
      </c>
      <c r="I209" s="59">
        <v>35.8</v>
      </c>
      <c r="J209" s="17">
        <v>35.9</v>
      </c>
      <c r="K209" s="18">
        <v>99.8</v>
      </c>
      <c r="L209" s="20">
        <f>K209*100/F209</f>
        <v>139.3854748603352</v>
      </c>
      <c r="M209" s="18">
        <f t="shared" si="90"/>
        <v>69.64410327983252</v>
      </c>
      <c r="N209" s="18">
        <f t="shared" si="91"/>
        <v>69.6441032798325</v>
      </c>
    </row>
    <row r="210" spans="1:14" ht="22.5" hidden="1">
      <c r="A210" s="29" t="s">
        <v>18</v>
      </c>
      <c r="B210" s="29"/>
      <c r="C210" s="28" t="s">
        <v>15</v>
      </c>
      <c r="D210" s="85"/>
      <c r="E210" s="59">
        <f t="shared" si="93"/>
        <v>0</v>
      </c>
      <c r="F210" s="46">
        <f t="shared" si="92"/>
        <v>0</v>
      </c>
      <c r="G210" s="59"/>
      <c r="H210" s="59"/>
      <c r="I210" s="17"/>
      <c r="J210" s="17"/>
      <c r="K210" s="18"/>
      <c r="L210" s="20" t="e">
        <f>K210*100/F210</f>
        <v>#DIV/0!</v>
      </c>
      <c r="M210" s="18" t="e">
        <f aca="true" t="shared" si="94" ref="M210:M216">K210*100/E210</f>
        <v>#DIV/0!</v>
      </c>
      <c r="N210" s="18" t="e">
        <f t="shared" si="91"/>
        <v>#DIV/0!</v>
      </c>
    </row>
    <row r="211" spans="1:14" ht="16.5" customHeight="1">
      <c r="A211" s="29" t="s">
        <v>12</v>
      </c>
      <c r="B211" s="61"/>
      <c r="C211" s="28" t="s">
        <v>7</v>
      </c>
      <c r="D211" s="85"/>
      <c r="E211" s="59">
        <f t="shared" si="93"/>
        <v>0</v>
      </c>
      <c r="F211" s="46">
        <f t="shared" si="92"/>
        <v>0</v>
      </c>
      <c r="G211" s="59"/>
      <c r="H211" s="59"/>
      <c r="I211" s="17"/>
      <c r="J211" s="17"/>
      <c r="K211" s="18"/>
      <c r="L211" s="20"/>
      <c r="M211" s="18"/>
      <c r="N211" s="18"/>
    </row>
    <row r="212" spans="1:14" ht="13.5" customHeight="1">
      <c r="A212" s="62" t="s">
        <v>37</v>
      </c>
      <c r="B212" s="63"/>
      <c r="C212" s="16" t="s">
        <v>38</v>
      </c>
      <c r="D212" s="85"/>
      <c r="E212" s="59">
        <f t="shared" si="93"/>
        <v>0</v>
      </c>
      <c r="F212" s="46">
        <f t="shared" si="92"/>
        <v>0</v>
      </c>
      <c r="G212" s="59"/>
      <c r="H212" s="59"/>
      <c r="I212" s="17"/>
      <c r="J212" s="17"/>
      <c r="K212" s="18">
        <v>-50.8</v>
      </c>
      <c r="L212" s="20"/>
      <c r="M212" s="18"/>
      <c r="N212" s="18"/>
    </row>
    <row r="213" spans="1:14" ht="12.75">
      <c r="A213" s="25" t="s">
        <v>1</v>
      </c>
      <c r="B213" s="25"/>
      <c r="C213" s="32" t="s">
        <v>0</v>
      </c>
      <c r="D213" s="86">
        <f>D214+D215</f>
        <v>31010.6</v>
      </c>
      <c r="E213" s="33">
        <f>E214+E215</f>
        <v>31010.600000000002</v>
      </c>
      <c r="F213" s="33">
        <f>F214</f>
        <v>14006.2</v>
      </c>
      <c r="G213" s="33">
        <f>G214</f>
        <v>7003.1</v>
      </c>
      <c r="H213" s="33">
        <f>H214</f>
        <v>7003.1</v>
      </c>
      <c r="I213" s="33">
        <f>I214</f>
        <v>9918.1</v>
      </c>
      <c r="J213" s="33">
        <f>J214</f>
        <v>7086.3</v>
      </c>
      <c r="K213" s="33">
        <f>K214+K215</f>
        <v>9354.8</v>
      </c>
      <c r="L213" s="27">
        <f>K213*100/F213</f>
        <v>66.79042138481529</v>
      </c>
      <c r="M213" s="24">
        <f t="shared" si="94"/>
        <v>30.166459210721488</v>
      </c>
      <c r="N213" s="24">
        <f>K213*100/D213</f>
        <v>30.16645921072149</v>
      </c>
    </row>
    <row r="214" spans="1:14" ht="22.5">
      <c r="A214" s="82" t="s">
        <v>63</v>
      </c>
      <c r="B214" s="12"/>
      <c r="C214" s="34" t="s">
        <v>20</v>
      </c>
      <c r="D214" s="85">
        <v>31010.6</v>
      </c>
      <c r="E214" s="59">
        <f t="shared" si="93"/>
        <v>31010.600000000002</v>
      </c>
      <c r="F214" s="46">
        <f t="shared" si="92"/>
        <v>14006.2</v>
      </c>
      <c r="G214" s="59">
        <v>7003.1</v>
      </c>
      <c r="H214" s="59">
        <v>7003.1</v>
      </c>
      <c r="I214" s="17">
        <v>9918.1</v>
      </c>
      <c r="J214" s="17">
        <v>7086.3</v>
      </c>
      <c r="K214" s="18">
        <v>8354.8</v>
      </c>
      <c r="L214" s="20">
        <f>K214*100/F214</f>
        <v>59.65072610700974</v>
      </c>
      <c r="M214" s="18">
        <f t="shared" si="94"/>
        <v>26.941755399766524</v>
      </c>
      <c r="N214" s="18">
        <f>K214*100/D214</f>
        <v>26.941755399766528</v>
      </c>
    </row>
    <row r="215" spans="1:14" ht="19.5" customHeight="1">
      <c r="A215" s="82" t="s">
        <v>71</v>
      </c>
      <c r="B215" s="14"/>
      <c r="C215" s="35" t="s">
        <v>19</v>
      </c>
      <c r="D215" s="59"/>
      <c r="E215" s="59">
        <f t="shared" si="93"/>
        <v>0</v>
      </c>
      <c r="F215" s="46">
        <f>G215</f>
        <v>0</v>
      </c>
      <c r="G215" s="59"/>
      <c r="H215" s="59"/>
      <c r="I215" s="17"/>
      <c r="J215" s="17"/>
      <c r="K215" s="18">
        <v>1000</v>
      </c>
      <c r="L215" s="20"/>
      <c r="M215" s="18"/>
      <c r="N215" s="18"/>
    </row>
    <row r="216" spans="1:14" ht="12.75">
      <c r="A216" s="21"/>
      <c r="B216" s="22"/>
      <c r="C216" s="23" t="s">
        <v>4</v>
      </c>
      <c r="D216" s="24">
        <f aca="true" t="shared" si="95" ref="D216:J216">D213+D203</f>
        <v>37073.6</v>
      </c>
      <c r="E216" s="24">
        <f t="shared" si="95"/>
        <v>37073.6</v>
      </c>
      <c r="F216" s="24">
        <f t="shared" si="95"/>
        <v>16965.4</v>
      </c>
      <c r="G216" s="64">
        <f t="shared" si="95"/>
        <v>8488.2</v>
      </c>
      <c r="H216" s="64">
        <f t="shared" si="95"/>
        <v>8477.2</v>
      </c>
      <c r="I216" s="64">
        <f t="shared" si="95"/>
        <v>11397.2</v>
      </c>
      <c r="J216" s="64">
        <f t="shared" si="95"/>
        <v>8711</v>
      </c>
      <c r="K216" s="24">
        <f>K213+K203+0.1</f>
        <v>11342.199999999999</v>
      </c>
      <c r="L216" s="27">
        <f>K216*100/F216</f>
        <v>66.85489289966637</v>
      </c>
      <c r="M216" s="24">
        <f t="shared" si="94"/>
        <v>30.593737861982653</v>
      </c>
      <c r="N216" s="24">
        <f>K216*100/D216</f>
        <v>30.593737861982653</v>
      </c>
    </row>
    <row r="217" spans="1:14" ht="12.75">
      <c r="A217" s="181"/>
      <c r="B217" s="182"/>
      <c r="C217" s="182"/>
      <c r="D217" s="182"/>
      <c r="E217" s="182"/>
      <c r="F217" s="182"/>
      <c r="G217" s="182"/>
      <c r="H217" s="182"/>
      <c r="I217" s="182"/>
      <c r="J217" s="182"/>
      <c r="K217" s="182"/>
      <c r="L217" s="27"/>
      <c r="M217" s="24"/>
      <c r="N217" s="18"/>
    </row>
    <row r="218" spans="1:14" ht="12.75">
      <c r="A218" s="187" t="s">
        <v>34</v>
      </c>
      <c r="B218" s="188"/>
      <c r="C218" s="188"/>
      <c r="D218" s="188"/>
      <c r="E218" s="188"/>
      <c r="F218" s="188"/>
      <c r="G218" s="188"/>
      <c r="H218" s="188"/>
      <c r="I218" s="188"/>
      <c r="J218" s="188"/>
      <c r="K218" s="188"/>
      <c r="L218" s="188"/>
      <c r="M218" s="188"/>
      <c r="N218" s="188"/>
    </row>
    <row r="219" spans="1:14" ht="12.75">
      <c r="A219" s="25" t="s">
        <v>3</v>
      </c>
      <c r="B219" s="37"/>
      <c r="C219" s="26" t="s">
        <v>64</v>
      </c>
      <c r="D219" s="27">
        <f aca="true" t="shared" si="96" ref="D219:J219">D220+D222+D223+D224+D226+D227+D229+D231+D228+D225+D232+D230+D221</f>
        <v>1206937.7000000002</v>
      </c>
      <c r="E219" s="27">
        <f t="shared" si="96"/>
        <v>1203985.9000000004</v>
      </c>
      <c r="F219" s="27">
        <f t="shared" si="96"/>
        <v>592302.2</v>
      </c>
      <c r="G219" s="27">
        <f t="shared" si="96"/>
        <v>271102</v>
      </c>
      <c r="H219" s="27">
        <f t="shared" si="96"/>
        <v>321200.19999999995</v>
      </c>
      <c r="I219" s="27">
        <f t="shared" si="96"/>
        <v>285525.8</v>
      </c>
      <c r="J219" s="27">
        <f t="shared" si="96"/>
        <v>326157.8999999999</v>
      </c>
      <c r="K219" s="27">
        <f>K220+K222+K223+K224+K226+K227+K229+K231+K228+K225+K232+K230+K221</f>
        <v>466367.8</v>
      </c>
      <c r="L219" s="27">
        <f aca="true" t="shared" si="97" ref="L219:L224">K219*100/F219</f>
        <v>78.73815089662001</v>
      </c>
      <c r="M219" s="24">
        <f aca="true" t="shared" si="98" ref="M219:M224">K219*100/E219</f>
        <v>38.73532073756012</v>
      </c>
      <c r="N219" s="24">
        <f aca="true" t="shared" si="99" ref="N219:N231">K219*100/D219</f>
        <v>38.64058600539199</v>
      </c>
    </row>
    <row r="220" spans="1:14" ht="12.75">
      <c r="A220" s="12" t="s">
        <v>74</v>
      </c>
      <c r="B220" s="12"/>
      <c r="C220" s="55" t="s">
        <v>75</v>
      </c>
      <c r="D220" s="18">
        <f>D9+D31+D47+D65+D82+D100+D116+D133+D152+D170+D187+D204</f>
        <v>866156.9</v>
      </c>
      <c r="E220" s="59">
        <f>G220+H220+I220+J220</f>
        <v>866156.9</v>
      </c>
      <c r="F220" s="46">
        <f aca="true" t="shared" si="100" ref="F220:F237">G220+H220</f>
        <v>427350.30000000005</v>
      </c>
      <c r="G220" s="18">
        <f>G9+G31+G47+G65+G82+G100+G116+G133+G152+G170+G187+G204</f>
        <v>205884.7</v>
      </c>
      <c r="H220" s="18">
        <f>H9+H31+H47+H65+H82+H100+H116+H133+H152+H170+H187+H204</f>
        <v>221465.6</v>
      </c>
      <c r="I220" s="18">
        <f>I9+I31+I47+I65+I82+I100+I116+I133+I152+I170+I187+I204</f>
        <v>208946.4</v>
      </c>
      <c r="J220" s="18">
        <f>J9+J31+J47+J65+J82+J100+J116+J133+J152+J170+J187+J204</f>
        <v>229860.19999999998</v>
      </c>
      <c r="K220" s="18">
        <f>K9+K31+K47+K65+K82+K100+K116+K133+K152+K170+K187+K204+0.1</f>
        <v>318472.49999999994</v>
      </c>
      <c r="L220" s="20">
        <f t="shared" si="97"/>
        <v>74.52258720773096</v>
      </c>
      <c r="M220" s="18">
        <f t="shared" si="98"/>
        <v>36.76845384479416</v>
      </c>
      <c r="N220" s="18">
        <f t="shared" si="99"/>
        <v>36.76845384479416</v>
      </c>
    </row>
    <row r="221" spans="1:14" ht="22.5">
      <c r="A221" s="12" t="s">
        <v>73</v>
      </c>
      <c r="B221" s="12"/>
      <c r="C221" s="28" t="s">
        <v>72</v>
      </c>
      <c r="D221" s="18">
        <f>D10+D32+D48+D66+D83+D101+D118+D134+D153+D171+D188+D205</f>
        <v>57105.1</v>
      </c>
      <c r="E221" s="59">
        <f aca="true" t="shared" si="101" ref="E221:E234">G221+H221+I221+J221</f>
        <v>57105.1</v>
      </c>
      <c r="F221" s="46">
        <f t="shared" si="100"/>
        <v>28190.1</v>
      </c>
      <c r="G221" s="18">
        <f>G10+G32+G48+G66+G83+G101+G118+G134+G153+G171+G188+G205</f>
        <v>14111.499999999998</v>
      </c>
      <c r="H221" s="18">
        <f>H10+H32+H48+H66+H83+H101+H118+H134+H153+H171+H188+H205</f>
        <v>14078.599999999999</v>
      </c>
      <c r="I221" s="18">
        <f>I10+I32+I48+I66+I83+I101+I118+I134+I153+I171+I188+I205</f>
        <v>14536.999999999998</v>
      </c>
      <c r="J221" s="18">
        <f>J10+J32+J48+J66+J83+J101+J118+J134+J153+J171+J188+J205</f>
        <v>14378.000000000002</v>
      </c>
      <c r="K221" s="18">
        <f>K10+K32+K48+K66+K83+K101+K118+K134+K153+K171+K188+K205</f>
        <v>21949.999999999996</v>
      </c>
      <c r="L221" s="20">
        <f t="shared" si="97"/>
        <v>77.86421474205483</v>
      </c>
      <c r="M221" s="18">
        <f t="shared" si="98"/>
        <v>38.43789784099843</v>
      </c>
      <c r="N221" s="18">
        <f t="shared" si="99"/>
        <v>38.43789784099843</v>
      </c>
    </row>
    <row r="222" spans="1:14" ht="12.75">
      <c r="A222" s="12" t="s">
        <v>8</v>
      </c>
      <c r="B222" s="36" t="s">
        <v>52</v>
      </c>
      <c r="C222" s="28" t="s">
        <v>5</v>
      </c>
      <c r="D222" s="18">
        <f>D11+D49+D67+D206+D154+D189+D84+D102+D172+D119+D135</f>
        <v>68423</v>
      </c>
      <c r="E222" s="59">
        <f>G222+H222+I222+J222</f>
        <v>68423</v>
      </c>
      <c r="F222" s="46">
        <f t="shared" si="100"/>
        <v>45115.5</v>
      </c>
      <c r="G222" s="18">
        <f>G11+G49+G67+G206+G154+G189+G84+G102+G172+G119+G135</f>
        <v>12842.3</v>
      </c>
      <c r="H222" s="18">
        <f>H11+H49+H67+H206+H154+H189+H84+H102+H172+H119+H135</f>
        <v>32273.2</v>
      </c>
      <c r="I222" s="18">
        <f>I11+I49+I67+I206+I154+I189+I84+I102+I172+I119+I135</f>
        <v>10966.3</v>
      </c>
      <c r="J222" s="18">
        <f>J11+J49+J67+J206+J154+J189+J84+J102+J172+J119+J135</f>
        <v>12341.2</v>
      </c>
      <c r="K222" s="18">
        <f>K11+K49+K67+K206+K154+K189+K84+K102+K172+K119+K135</f>
        <v>32105.2</v>
      </c>
      <c r="L222" s="20">
        <f t="shared" si="97"/>
        <v>71.16223914175838</v>
      </c>
      <c r="M222" s="18">
        <f t="shared" si="98"/>
        <v>46.92164915306257</v>
      </c>
      <c r="N222" s="18">
        <f t="shared" si="99"/>
        <v>46.92164915306257</v>
      </c>
    </row>
    <row r="223" spans="1:14" ht="12.75">
      <c r="A223" s="12" t="s">
        <v>9</v>
      </c>
      <c r="B223" s="36" t="s">
        <v>53</v>
      </c>
      <c r="C223" s="28" t="s">
        <v>6</v>
      </c>
      <c r="D223" s="18">
        <f>D12+D33+D50+D68+D85+D103+D120+D136+D155+D173+D190+D207</f>
        <v>32370.8</v>
      </c>
      <c r="E223" s="59">
        <f t="shared" si="101"/>
        <v>32370.8</v>
      </c>
      <c r="F223" s="46">
        <f t="shared" si="100"/>
        <v>7701.799999999999</v>
      </c>
      <c r="G223" s="18">
        <f>G12+G33+G50+G68+G85+G103+G120+G136+G155+G173+G190+G207</f>
        <v>3596.9999999999995</v>
      </c>
      <c r="H223" s="18">
        <f>H12+H33+H50+H68+H85+H103+H120+H136+H155+H173+H190+H207</f>
        <v>4104.799999999999</v>
      </c>
      <c r="I223" s="18">
        <f>I12+I33+I50+I68+I85+I103+I120+I136+I155+I173+I190+I207</f>
        <v>4877.900000000001</v>
      </c>
      <c r="J223" s="18">
        <f>J12+J33+J50+J68+J85+J103+J120+J136+J155+J173+J190+J207</f>
        <v>19791.1</v>
      </c>
      <c r="K223" s="18">
        <f>K12+K33+K50+K68+K85+K103+K120+K136+K155+K173+K190+K207</f>
        <v>15815.2</v>
      </c>
      <c r="L223" s="20">
        <f t="shared" si="97"/>
        <v>205.34420525072062</v>
      </c>
      <c r="M223" s="18">
        <f t="shared" si="98"/>
        <v>48.85637673458796</v>
      </c>
      <c r="N223" s="18">
        <f t="shared" si="99"/>
        <v>48.85637673458796</v>
      </c>
    </row>
    <row r="224" spans="1:14" ht="12.75">
      <c r="A224" s="12" t="s">
        <v>10</v>
      </c>
      <c r="B224" s="36" t="s">
        <v>47</v>
      </c>
      <c r="C224" s="28" t="s">
        <v>21</v>
      </c>
      <c r="D224" s="18">
        <f>D13+D34+D51+D69+D86+D104+D121+D137+D156+D174+D191+D208</f>
        <v>4589.1</v>
      </c>
      <c r="E224" s="59">
        <f t="shared" si="101"/>
        <v>4589.1</v>
      </c>
      <c r="F224" s="46">
        <f t="shared" si="100"/>
        <v>2285.2000000000003</v>
      </c>
      <c r="G224" s="18">
        <f>G13+G34+G69+G86+G104+G121+G137+G156+G174+G191+G208+G51</f>
        <v>1145.2</v>
      </c>
      <c r="H224" s="18">
        <f>H13+H34+H69+H86+H104+H121+H137+H156+H174+H191+H208+H51</f>
        <v>1140.0000000000002</v>
      </c>
      <c r="I224" s="18">
        <f>I13+I34+I69+I86+I104+I121+I137+I156+I174+I191+I208+I51</f>
        <v>1140.1000000000001</v>
      </c>
      <c r="J224" s="18">
        <f>J13+J34+J69+J86+J104+J121+J137+J156+J174+J191+J208+J51</f>
        <v>1163.8</v>
      </c>
      <c r="K224" s="18">
        <f>K13+K34+K69+K86+K104+K121+K137+K156+K174+K191+K208+K51-0.1</f>
        <v>1642.7</v>
      </c>
      <c r="L224" s="20">
        <f t="shared" si="97"/>
        <v>71.88429896726763</v>
      </c>
      <c r="M224" s="18">
        <f t="shared" si="98"/>
        <v>35.795689786668405</v>
      </c>
      <c r="N224" s="18">
        <f t="shared" si="99"/>
        <v>35.795689786668405</v>
      </c>
    </row>
    <row r="225" spans="1:14" ht="22.5" hidden="1">
      <c r="A225" s="12" t="s">
        <v>35</v>
      </c>
      <c r="B225" s="36" t="s">
        <v>54</v>
      </c>
      <c r="C225" s="28" t="s">
        <v>36</v>
      </c>
      <c r="D225" s="39">
        <f>D14</f>
        <v>0</v>
      </c>
      <c r="E225" s="59">
        <f t="shared" si="101"/>
        <v>0</v>
      </c>
      <c r="F225" s="46">
        <f t="shared" si="100"/>
        <v>0</v>
      </c>
      <c r="G225" s="39">
        <f>G14</f>
        <v>0</v>
      </c>
      <c r="H225" s="39">
        <f>H14</f>
        <v>0</v>
      </c>
      <c r="I225" s="39">
        <f>I14</f>
        <v>0</v>
      </c>
      <c r="J225" s="39">
        <f>J14</f>
        <v>0</v>
      </c>
      <c r="K225" s="39">
        <f>K14</f>
        <v>0</v>
      </c>
      <c r="L225" s="20"/>
      <c r="M225" s="18"/>
      <c r="N225" s="18" t="e">
        <f t="shared" si="99"/>
        <v>#DIV/0!</v>
      </c>
    </row>
    <row r="226" spans="1:14" ht="22.5">
      <c r="A226" s="13" t="s">
        <v>11</v>
      </c>
      <c r="B226" s="40" t="s">
        <v>46</v>
      </c>
      <c r="C226" s="28" t="s">
        <v>17</v>
      </c>
      <c r="D226" s="18">
        <f>D15+D35+D52+D70+D87+D105+D122+D138+D157+D175+D192+D209</f>
        <v>133392</v>
      </c>
      <c r="E226" s="59">
        <f t="shared" si="101"/>
        <v>133955.6</v>
      </c>
      <c r="F226" s="46">
        <f t="shared" si="100"/>
        <v>59160.99999999999</v>
      </c>
      <c r="G226" s="18">
        <f>G15+G35+G52+G70+G87+G105+G122+G138+G157+G175+G192+G209</f>
        <v>24199.699999999997</v>
      </c>
      <c r="H226" s="18">
        <f>H15+H35+H52+H70+H87+H105+H122+H138+H157+H175+H192+H209</f>
        <v>34961.299999999996</v>
      </c>
      <c r="I226" s="18">
        <f>I15+I35+I52+I70+I87+I105+I122+I138+I157+I175+I192+I209</f>
        <v>36312.20000000001</v>
      </c>
      <c r="J226" s="18">
        <f>J15+J35+J52+J70+J87+J105+J122+J138+J157+J175+J192+J209</f>
        <v>38482.399999999994</v>
      </c>
      <c r="K226" s="18">
        <f>K15+K35+K52+K70+K87+K105+K122+K138+K157+K175+K192+K209+0.1</f>
        <v>46099.2</v>
      </c>
      <c r="L226" s="20">
        <f aca="true" t="shared" si="102" ref="L226:L231">K226*100/F226</f>
        <v>77.92160375923329</v>
      </c>
      <c r="M226" s="18">
        <f aca="true" t="shared" si="103" ref="M226:M231">K226*100/E226</f>
        <v>34.41379083815831</v>
      </c>
      <c r="N226" s="18">
        <f t="shared" si="99"/>
        <v>34.559193954659946</v>
      </c>
    </row>
    <row r="227" spans="1:14" ht="12.75">
      <c r="A227" s="29" t="s">
        <v>14</v>
      </c>
      <c r="B227" s="41" t="s">
        <v>45</v>
      </c>
      <c r="C227" s="28" t="s">
        <v>13</v>
      </c>
      <c r="D227" s="18">
        <f>D16</f>
        <v>19334</v>
      </c>
      <c r="E227" s="59">
        <f t="shared" si="101"/>
        <v>19334</v>
      </c>
      <c r="F227" s="46">
        <f t="shared" si="100"/>
        <v>9665.2</v>
      </c>
      <c r="G227" s="18">
        <f>G16</f>
        <v>4832.6</v>
      </c>
      <c r="H227" s="18">
        <f>H16</f>
        <v>4832.6</v>
      </c>
      <c r="I227" s="18">
        <f>I16</f>
        <v>4832.6</v>
      </c>
      <c r="J227" s="18">
        <f>J16</f>
        <v>4836.2</v>
      </c>
      <c r="K227" s="18">
        <f>K16</f>
        <v>15172.1</v>
      </c>
      <c r="L227" s="20">
        <f t="shared" si="102"/>
        <v>156.97657575632164</v>
      </c>
      <c r="M227" s="18">
        <f t="shared" si="103"/>
        <v>78.4736733216096</v>
      </c>
      <c r="N227" s="18">
        <f t="shared" si="99"/>
        <v>78.4736733216096</v>
      </c>
    </row>
    <row r="228" spans="1:14" ht="22.5">
      <c r="A228" s="30" t="s">
        <v>40</v>
      </c>
      <c r="B228" s="42" t="s">
        <v>55</v>
      </c>
      <c r="C228" s="28" t="s">
        <v>41</v>
      </c>
      <c r="D228" s="43">
        <f>D17+D88+D53+D106+D139+D158+D176+D193+D123+D71+D36</f>
        <v>1382.5</v>
      </c>
      <c r="E228" s="59">
        <f>G228+H228+I228+J228</f>
        <v>1382.5</v>
      </c>
      <c r="F228" s="46">
        <f t="shared" si="100"/>
        <v>738.5</v>
      </c>
      <c r="G228" s="43">
        <f>G17+G88+G53+G106+G139+G158+G176+G193+G123+G71+G36</f>
        <v>528.5</v>
      </c>
      <c r="H228" s="43">
        <f>H17+H88+H53+H106+H139+H158+H176+H193+H123+H71+H36</f>
        <v>210</v>
      </c>
      <c r="I228" s="43">
        <f>I17+I88+I53+I106+I139+I158+I176+I193+I123+I71+I36</f>
        <v>180</v>
      </c>
      <c r="J228" s="43">
        <f>J17+J88+J53+J106+J139+J158+J176+J193+J123+J71+J36</f>
        <v>464</v>
      </c>
      <c r="K228" s="43">
        <f>K17+K88+K53+K106+K139+K158+K176+K193+K123+K71+K36</f>
        <v>709.4</v>
      </c>
      <c r="L228" s="20">
        <f t="shared" si="102"/>
        <v>96.05958023019635</v>
      </c>
      <c r="M228" s="18">
        <f t="shared" si="103"/>
        <v>51.3128390596745</v>
      </c>
      <c r="N228" s="18">
        <f t="shared" si="99"/>
        <v>51.3128390596745</v>
      </c>
    </row>
    <row r="229" spans="1:14" ht="22.5">
      <c r="A229" s="30" t="s">
        <v>18</v>
      </c>
      <c r="B229" s="42" t="s">
        <v>51</v>
      </c>
      <c r="C229" s="28" t="s">
        <v>15</v>
      </c>
      <c r="D229" s="18">
        <f>D18+D37+D54+D72+D89+D124+D159+D177+D194+D210+D140</f>
        <v>12052.199999999999</v>
      </c>
      <c r="E229" s="59">
        <f>G229+H229+I229+J229</f>
        <v>13039.199999999999</v>
      </c>
      <c r="F229" s="46">
        <f t="shared" si="100"/>
        <v>7304.2</v>
      </c>
      <c r="G229" s="18">
        <f>G18+G37+G54+G72+G89+G107+G124+G159+G177+G194+G210+G140</f>
        <v>2940.7</v>
      </c>
      <c r="H229" s="18">
        <f>H18+H37+H54+H72+H89+H107+H124+H159+H177+H194+H210+H140</f>
        <v>4363.5</v>
      </c>
      <c r="I229" s="18">
        <f>I18+I37+I54+I72+I89+I107+I124+I159+I177+I194+I210+I140</f>
        <v>2829.2</v>
      </c>
      <c r="J229" s="18">
        <f>J18+J37+J54+J72+J89+J107+J124+J159+J177+J194+J210+J140</f>
        <v>2905.7999999999997</v>
      </c>
      <c r="K229" s="18">
        <f>K18+K37+K54+K72+K89+K124+K159+K177+K194+K210+K140+0.1</f>
        <v>7586.9</v>
      </c>
      <c r="L229" s="20">
        <f t="shared" si="102"/>
        <v>103.87037594808467</v>
      </c>
      <c r="M229" s="18">
        <f t="shared" si="103"/>
        <v>58.18531811767593</v>
      </c>
      <c r="N229" s="18">
        <f t="shared" si="99"/>
        <v>62.95033271933755</v>
      </c>
    </row>
    <row r="230" spans="1:14" ht="12.75">
      <c r="A230" s="30" t="s">
        <v>57</v>
      </c>
      <c r="B230" s="30"/>
      <c r="C230" s="28" t="s">
        <v>58</v>
      </c>
      <c r="D230" s="18">
        <f>D19</f>
        <v>18.6</v>
      </c>
      <c r="E230" s="59">
        <f t="shared" si="101"/>
        <v>18.6</v>
      </c>
      <c r="F230" s="46">
        <f t="shared" si="100"/>
        <v>9</v>
      </c>
      <c r="G230" s="18">
        <f>G19</f>
        <v>4.5</v>
      </c>
      <c r="H230" s="18">
        <f>H19</f>
        <v>4.5</v>
      </c>
      <c r="I230" s="18">
        <f>I19</f>
        <v>4.5</v>
      </c>
      <c r="J230" s="18">
        <f>J19</f>
        <v>5.1</v>
      </c>
      <c r="K230" s="18">
        <f>K19</f>
        <v>0</v>
      </c>
      <c r="L230" s="20">
        <f t="shared" si="102"/>
        <v>0</v>
      </c>
      <c r="M230" s="18">
        <f t="shared" si="103"/>
        <v>0</v>
      </c>
      <c r="N230" s="18">
        <f t="shared" si="99"/>
        <v>0</v>
      </c>
    </row>
    <row r="231" spans="1:14" ht="12.75">
      <c r="A231" s="21" t="s">
        <v>12</v>
      </c>
      <c r="B231" s="38" t="s">
        <v>48</v>
      </c>
      <c r="C231" s="28" t="s">
        <v>7</v>
      </c>
      <c r="D231" s="18">
        <f>D20+D195+D211+D73+D141+D55+D160+D90+D178+D107</f>
        <v>12113.5</v>
      </c>
      <c r="E231" s="59">
        <f t="shared" si="101"/>
        <v>7611.1</v>
      </c>
      <c r="F231" s="46">
        <f t="shared" si="100"/>
        <v>4781.4</v>
      </c>
      <c r="G231" s="18">
        <f>G20+G195+G211+G73+G141+G55+G160+G90+G178</f>
        <v>1015.3</v>
      </c>
      <c r="H231" s="18">
        <f>H20+H195+H211+H73+H141+H55+H160+H90+H178</f>
        <v>3766.1</v>
      </c>
      <c r="I231" s="18">
        <f>I20+I195+I211+I73+I141+I55+I160+I90+I178</f>
        <v>899.6</v>
      </c>
      <c r="J231" s="18">
        <f>J20+J195+J211+J73+J141+J55+J160+J90+J178</f>
        <v>1930.1</v>
      </c>
      <c r="K231" s="18">
        <f>K20+K195+K211+K73+K141+K55+K160+K90+K178+K107+K38-0.1</f>
        <v>6806.5</v>
      </c>
      <c r="L231" s="20">
        <f t="shared" si="102"/>
        <v>142.35370393608568</v>
      </c>
      <c r="M231" s="18">
        <f t="shared" si="103"/>
        <v>89.42859770598204</v>
      </c>
      <c r="N231" s="18">
        <f t="shared" si="99"/>
        <v>56.18937549015561</v>
      </c>
    </row>
    <row r="232" spans="1:14" ht="12.75">
      <c r="A232" s="31" t="s">
        <v>37</v>
      </c>
      <c r="B232" s="44" t="s">
        <v>54</v>
      </c>
      <c r="C232" s="16" t="s">
        <v>38</v>
      </c>
      <c r="D232" s="18">
        <f>D21+D39+D56+D74+D91+D108+D126+D142+D161+D179+D196+D212</f>
        <v>0</v>
      </c>
      <c r="E232" s="59">
        <f t="shared" si="101"/>
        <v>0</v>
      </c>
      <c r="F232" s="46">
        <f t="shared" si="100"/>
        <v>0</v>
      </c>
      <c r="G232" s="18">
        <v>0</v>
      </c>
      <c r="H232" s="18">
        <f>H21+H39+H56+H74+H91+H108+H126+H142+H161+H179+H196+H212</f>
        <v>0</v>
      </c>
      <c r="I232" s="18">
        <f>I21+I39+I56+I74+I91+I108+I126+I142+I161+I179+I196+I212</f>
        <v>0</v>
      </c>
      <c r="J232" s="18">
        <f>J21+J39+J56+J74+J91+J108+J126+J142+J161+J179+J196+J212</f>
        <v>0</v>
      </c>
      <c r="K232" s="18">
        <f>K21+K39+K56+K74+K91+K108+K126+K142+K161+K179+K196+K212+0.1</f>
        <v>8.1</v>
      </c>
      <c r="L232" s="20"/>
      <c r="M232" s="18"/>
      <c r="N232" s="18"/>
    </row>
    <row r="233" spans="1:14" ht="12.75">
      <c r="A233" s="25" t="s">
        <v>1</v>
      </c>
      <c r="B233" s="37"/>
      <c r="C233" s="32" t="s">
        <v>0</v>
      </c>
      <c r="D233" s="33">
        <f>D234+D235+D237+D236</f>
        <v>3967377.9</v>
      </c>
      <c r="E233" s="33">
        <f aca="true" t="shared" si="104" ref="E233:J233">E234+E235+E237+E236</f>
        <v>3963439.0000000005</v>
      </c>
      <c r="F233" s="33">
        <f t="shared" si="104"/>
        <v>1638294.7000000002</v>
      </c>
      <c r="G233" s="33">
        <f t="shared" si="104"/>
        <v>643680.4</v>
      </c>
      <c r="H233" s="33">
        <f t="shared" si="104"/>
        <v>994614.3</v>
      </c>
      <c r="I233" s="33">
        <f t="shared" si="104"/>
        <v>836865</v>
      </c>
      <c r="J233" s="33">
        <f t="shared" si="104"/>
        <v>1488279.3</v>
      </c>
      <c r="K233" s="33">
        <f>K234+K235+K237+K236+0.1</f>
        <v>1007123.2999999998</v>
      </c>
      <c r="L233" s="27">
        <f>K233*100/F233</f>
        <v>61.47387890591355</v>
      </c>
      <c r="M233" s="24">
        <f>K233*100/E233</f>
        <v>25.41033935428298</v>
      </c>
      <c r="N233" s="24">
        <f>K233*100/D233</f>
        <v>25.385111410738055</v>
      </c>
    </row>
    <row r="234" spans="1:14" ht="22.5">
      <c r="A234" s="82" t="s">
        <v>63</v>
      </c>
      <c r="B234" s="36" t="s">
        <v>49</v>
      </c>
      <c r="C234" s="34" t="s">
        <v>20</v>
      </c>
      <c r="D234" s="17">
        <f>D23-40965</f>
        <v>3967377.9</v>
      </c>
      <c r="E234" s="59">
        <f t="shared" si="101"/>
        <v>3967377.9000000004</v>
      </c>
      <c r="F234" s="46">
        <f t="shared" si="100"/>
        <v>1642233.6</v>
      </c>
      <c r="G234" s="17">
        <f>G23-10241.2</f>
        <v>647619.3</v>
      </c>
      <c r="H234" s="17">
        <f>H23-10241.2</f>
        <v>994614.3</v>
      </c>
      <c r="I234" s="17">
        <f>I23-10241.2</f>
        <v>836865</v>
      </c>
      <c r="J234" s="17">
        <f>J23-10295.4</f>
        <v>1488279.3</v>
      </c>
      <c r="K234" s="17">
        <f>K23-7754.8</f>
        <v>1008878.8999999999</v>
      </c>
      <c r="L234" s="20">
        <f>K234*100/F234</f>
        <v>61.43333688946565</v>
      </c>
      <c r="M234" s="18">
        <f>K234*100/E234</f>
        <v>25.42936229997147</v>
      </c>
      <c r="N234" s="18">
        <f>K234*100/D234</f>
        <v>25.429362299971473</v>
      </c>
    </row>
    <row r="235" spans="1:14" ht="12.75" customHeight="1">
      <c r="A235" s="82" t="s">
        <v>71</v>
      </c>
      <c r="B235" s="14" t="s">
        <v>50</v>
      </c>
      <c r="C235" s="35" t="s">
        <v>19</v>
      </c>
      <c r="D235" s="18">
        <f>D24+D95+D164+D199+D215+D147+D77+D111+D182</f>
        <v>0</v>
      </c>
      <c r="E235" s="59">
        <f>G235+H235+I235+J235</f>
        <v>0</v>
      </c>
      <c r="F235" s="46">
        <f t="shared" si="100"/>
        <v>0</v>
      </c>
      <c r="G235" s="18">
        <f>G24+G95+G164+G199+G215+G147+G77+G111+G182</f>
        <v>0</v>
      </c>
      <c r="H235" s="18">
        <f>H24+H95+H164+H199+H215+H147+H77+H111+H182</f>
        <v>0</v>
      </c>
      <c r="I235" s="18">
        <f>I24+I95+I164+I199+I215+I147+I77+I111+I182</f>
        <v>0</v>
      </c>
      <c r="J235" s="18">
        <f>J24+J95+J164+J199+J215+J147+J77+J111+J182</f>
        <v>0</v>
      </c>
      <c r="K235" s="18">
        <f>K24+K95+K164+K199+K215+K147+K77+K111+K182</f>
        <v>2183.2</v>
      </c>
      <c r="L235" s="20"/>
      <c r="M235" s="18"/>
      <c r="N235" s="18"/>
    </row>
    <row r="236" spans="1:14" ht="63" customHeight="1" hidden="1">
      <c r="A236" s="82" t="s">
        <v>70</v>
      </c>
      <c r="B236" s="15" t="s">
        <v>61</v>
      </c>
      <c r="C236" s="16" t="s">
        <v>61</v>
      </c>
      <c r="D236" s="18"/>
      <c r="E236" s="59">
        <f>470.7-470.7</f>
        <v>0</v>
      </c>
      <c r="F236" s="46">
        <f t="shared" si="100"/>
        <v>0</v>
      </c>
      <c r="G236" s="18">
        <f>-470.7+470.7</f>
        <v>0</v>
      </c>
      <c r="H236" s="18"/>
      <c r="I236" s="18"/>
      <c r="J236" s="18"/>
      <c r="K236" s="18"/>
      <c r="L236" s="20" t="e">
        <f>K236*100/F236</f>
        <v>#DIV/0!</v>
      </c>
      <c r="M236" s="18" t="e">
        <f>K236*100/E236</f>
        <v>#DIV/0!</v>
      </c>
      <c r="N236" s="18" t="e">
        <f>K236*100/D236</f>
        <v>#DIV/0!</v>
      </c>
    </row>
    <row r="237" spans="1:14" ht="33.75">
      <c r="A237" s="82" t="s">
        <v>62</v>
      </c>
      <c r="B237" s="15"/>
      <c r="C237" s="19" t="s">
        <v>60</v>
      </c>
      <c r="D237" s="18">
        <f>D26</f>
        <v>0</v>
      </c>
      <c r="E237" s="59">
        <f>G237+H237+I237+J237</f>
        <v>-3938.9</v>
      </c>
      <c r="F237" s="46">
        <f t="shared" si="100"/>
        <v>-3938.9</v>
      </c>
      <c r="G237" s="18">
        <f>G26</f>
        <v>-3938.9</v>
      </c>
      <c r="H237" s="18">
        <f>H26</f>
        <v>0</v>
      </c>
      <c r="I237" s="18">
        <f>I26</f>
        <v>0</v>
      </c>
      <c r="J237" s="18">
        <f>J26</f>
        <v>0</v>
      </c>
      <c r="K237" s="18">
        <f>K26</f>
        <v>-3938.9</v>
      </c>
      <c r="L237" s="20">
        <f>K237*100/F237</f>
        <v>100</v>
      </c>
      <c r="M237" s="18">
        <f>K237*100/E237</f>
        <v>100</v>
      </c>
      <c r="N237" s="18"/>
    </row>
    <row r="238" spans="1:14" ht="12.75">
      <c r="A238" s="21"/>
      <c r="B238" s="22"/>
      <c r="C238" s="23" t="s">
        <v>4</v>
      </c>
      <c r="D238" s="24">
        <f aca="true" t="shared" si="105" ref="D238:K238">D233+D219</f>
        <v>5174315.6</v>
      </c>
      <c r="E238" s="24">
        <f>E233+E219</f>
        <v>5167424.9</v>
      </c>
      <c r="F238" s="24">
        <f t="shared" si="105"/>
        <v>2230596.9000000004</v>
      </c>
      <c r="G238" s="24">
        <f t="shared" si="105"/>
        <v>914782.4</v>
      </c>
      <c r="H238" s="24">
        <f t="shared" si="105"/>
        <v>1315814.5</v>
      </c>
      <c r="I238" s="24">
        <f t="shared" si="105"/>
        <v>1122390.8</v>
      </c>
      <c r="J238" s="24">
        <f t="shared" si="105"/>
        <v>1814437.2</v>
      </c>
      <c r="K238" s="24">
        <f t="shared" si="105"/>
        <v>1473491.0999999999</v>
      </c>
      <c r="L238" s="27">
        <f>K238*100/F238</f>
        <v>66.05815241651236</v>
      </c>
      <c r="M238" s="24">
        <f>K238*100/E238</f>
        <v>28.51499786673242</v>
      </c>
      <c r="N238" s="24">
        <f>K238*100/D238</f>
        <v>28.477024091843184</v>
      </c>
    </row>
    <row r="239" spans="3:9" ht="12.75">
      <c r="C239" s="8"/>
      <c r="D239" s="8"/>
      <c r="E239" s="8"/>
      <c r="F239" s="8"/>
      <c r="G239" s="8"/>
      <c r="H239" s="8"/>
      <c r="I239" s="2"/>
    </row>
    <row r="240" spans="3:11" ht="12.75">
      <c r="C240" s="9" t="s">
        <v>56</v>
      </c>
      <c r="D240" s="9"/>
      <c r="E240" s="58" t="b">
        <f>P228=E233-E234</f>
        <v>0</v>
      </c>
      <c r="F240" s="9"/>
      <c r="G240" s="9"/>
      <c r="H240" s="9"/>
      <c r="I240" s="3"/>
      <c r="J240" s="3"/>
      <c r="K240" s="5"/>
    </row>
    <row r="241" spans="3:11" ht="12.75" hidden="1">
      <c r="C241" s="9"/>
      <c r="D241" s="9"/>
      <c r="E241" s="9"/>
      <c r="F241" s="9"/>
      <c r="G241" s="9"/>
      <c r="H241" s="9"/>
      <c r="I241" s="3" t="s">
        <v>59</v>
      </c>
      <c r="J241" s="3">
        <f>J240-J219</f>
        <v>-326157.8999999999</v>
      </c>
      <c r="K241" s="4"/>
    </row>
    <row r="242" spans="1:11" ht="12.75" hidden="1">
      <c r="A242" s="2"/>
      <c r="C242" s="9"/>
      <c r="D242" s="9"/>
      <c r="E242" s="9"/>
      <c r="F242" s="9"/>
      <c r="G242" s="9"/>
      <c r="H242" s="9"/>
      <c r="I242" s="6"/>
      <c r="J242" s="3"/>
      <c r="K242" s="5"/>
    </row>
    <row r="243" spans="3:11" ht="12.75" hidden="1">
      <c r="C243" s="10"/>
      <c r="D243" s="10"/>
      <c r="E243" s="10"/>
      <c r="F243" s="10"/>
      <c r="G243" s="10"/>
      <c r="H243" s="10"/>
      <c r="I243" s="3"/>
      <c r="J243" s="3">
        <f>J242-J233</f>
        <v>-1488279.3</v>
      </c>
      <c r="K243" s="5"/>
    </row>
    <row r="244" spans="3:11" ht="12.75" hidden="1">
      <c r="C244" s="10"/>
      <c r="D244" s="10"/>
      <c r="E244" s="10"/>
      <c r="F244" s="10"/>
      <c r="G244" s="10"/>
      <c r="H244" s="10"/>
      <c r="I244" s="6"/>
      <c r="J244" s="3" t="e">
        <f>#REF!+#REF!+#REF!+#REF!+#REF!+#REF!+#REF!+#REF!+#REF!+#REF!</f>
        <v>#REF!</v>
      </c>
      <c r="K244" s="5"/>
    </row>
    <row r="245" spans="1:11" ht="12.75" hidden="1">
      <c r="A245" s="2">
        <f>J219+J233</f>
        <v>1814437.2</v>
      </c>
      <c r="C245" s="11"/>
      <c r="D245" s="11"/>
      <c r="E245" s="11"/>
      <c r="F245" s="11"/>
      <c r="G245" s="11"/>
      <c r="H245" s="11"/>
      <c r="I245" s="6"/>
      <c r="J245" s="3" t="e">
        <f>J244-#REF!</f>
        <v>#REF!</v>
      </c>
      <c r="K245" s="5"/>
    </row>
    <row r="246" spans="1:11" ht="12.75" hidden="1">
      <c r="A246" s="2" t="e">
        <f>#REF!+#REF!</f>
        <v>#REF!</v>
      </c>
      <c r="C246" s="10"/>
      <c r="D246" s="10"/>
      <c r="E246" s="10"/>
      <c r="F246" s="10"/>
      <c r="G246" s="10"/>
      <c r="H246" s="10"/>
      <c r="I246" s="6"/>
      <c r="J246" s="3" t="e">
        <f>J240+J242+J244</f>
        <v>#REF!</v>
      </c>
      <c r="K246" s="5"/>
    </row>
    <row r="247" spans="1:11" ht="12.75" hidden="1">
      <c r="A247" s="2" t="e">
        <f>J219+#REF!</f>
        <v>#REF!</v>
      </c>
      <c r="C247" s="9"/>
      <c r="D247" s="9"/>
      <c r="E247" s="9"/>
      <c r="F247" s="9"/>
      <c r="G247" s="9"/>
      <c r="H247" s="9"/>
      <c r="I247" s="6"/>
      <c r="J247" s="3">
        <f>J27+J43+J61+J78+J96+J112+J129+J148+J166+J183+J200+J216-J213-J197-J180-J162-J143-J127-J109-J93-J75-J40-J57</f>
        <v>1824732.6000000003</v>
      </c>
      <c r="K247" s="5"/>
    </row>
    <row r="248" spans="1:11" ht="12.75" hidden="1">
      <c r="A248" s="2" t="e">
        <f>J233+#REF!</f>
        <v>#REF!</v>
      </c>
      <c r="C248" s="9"/>
      <c r="D248" s="9"/>
      <c r="E248" s="9"/>
      <c r="F248" s="9"/>
      <c r="G248" s="9"/>
      <c r="H248" s="9"/>
      <c r="I248" s="6"/>
      <c r="J248" s="3">
        <f>J247-J238</f>
        <v>10295.400000000373</v>
      </c>
      <c r="K248" s="5"/>
    </row>
    <row r="249" spans="3:11" ht="12.75" hidden="1">
      <c r="C249" s="9"/>
      <c r="D249" s="9"/>
      <c r="E249" s="9"/>
      <c r="F249" s="9"/>
      <c r="G249" s="9"/>
      <c r="H249" s="9"/>
      <c r="I249" s="6"/>
      <c r="J249" s="3"/>
      <c r="K249" s="5"/>
    </row>
    <row r="250" spans="3:11" ht="12.75" hidden="1">
      <c r="C250" s="8"/>
      <c r="D250" s="8"/>
      <c r="E250" s="8"/>
      <c r="F250" s="8"/>
      <c r="G250" s="8"/>
      <c r="H250" s="8"/>
      <c r="I250" s="5"/>
      <c r="J250" s="4"/>
      <c r="K250" s="5"/>
    </row>
    <row r="251" spans="3:11" ht="12.75">
      <c r="C251" s="8"/>
      <c r="D251" s="8"/>
      <c r="E251" s="8"/>
      <c r="F251" s="45"/>
      <c r="G251" s="45"/>
      <c r="H251" s="45"/>
      <c r="I251" s="45"/>
      <c r="J251" s="45"/>
      <c r="K251" s="45"/>
    </row>
    <row r="252" spans="3:11" ht="12.75">
      <c r="C252" s="8"/>
      <c r="D252" s="8"/>
      <c r="E252" s="8"/>
      <c r="F252" s="8"/>
      <c r="G252" s="8"/>
      <c r="H252" s="8"/>
      <c r="I252" s="5"/>
      <c r="J252" s="4"/>
      <c r="K252" s="5"/>
    </row>
    <row r="253" spans="3:11" ht="12.75">
      <c r="C253" s="8"/>
      <c r="D253" s="45"/>
      <c r="E253" s="45"/>
      <c r="F253" s="45"/>
      <c r="G253" s="45"/>
      <c r="H253" s="45"/>
      <c r="I253" s="45"/>
      <c r="J253" s="45"/>
      <c r="K253" s="45"/>
    </row>
    <row r="254" spans="4:11" ht="12.75">
      <c r="D254" s="2"/>
      <c r="E254" s="2"/>
      <c r="F254" s="2"/>
      <c r="G254" s="2"/>
      <c r="H254" s="2"/>
      <c r="I254" s="2"/>
      <c r="J254" s="2"/>
      <c r="K254" s="2"/>
    </row>
    <row r="255" spans="9:11" ht="12.75">
      <c r="I255" s="5"/>
      <c r="J255" s="4"/>
      <c r="K255" s="5"/>
    </row>
    <row r="256" spans="9:11" ht="12.75">
      <c r="I256" s="5"/>
      <c r="J256" s="4"/>
      <c r="K256" s="5"/>
    </row>
    <row r="257" spans="3:11" ht="12.75">
      <c r="C257" s="8"/>
      <c r="D257" s="8"/>
      <c r="E257" s="8"/>
      <c r="F257" s="8"/>
      <c r="G257" s="8"/>
      <c r="H257" s="8"/>
      <c r="I257" s="5"/>
      <c r="J257" s="4"/>
      <c r="K257" s="5"/>
    </row>
    <row r="258" spans="3:11" ht="12.75">
      <c r="C258" s="8"/>
      <c r="D258" s="8"/>
      <c r="E258" s="8"/>
      <c r="F258" s="8"/>
      <c r="G258" s="8"/>
      <c r="H258" s="8"/>
      <c r="I258" s="5"/>
      <c r="J258" s="4"/>
      <c r="K258" s="5"/>
    </row>
    <row r="259" spans="3:11" ht="12.75">
      <c r="C259" s="8"/>
      <c r="D259" s="8"/>
      <c r="E259" s="8"/>
      <c r="F259" s="8"/>
      <c r="G259" s="8"/>
      <c r="H259" s="8"/>
      <c r="I259" s="5"/>
      <c r="J259" s="4"/>
      <c r="K259" s="5"/>
    </row>
    <row r="260" spans="3:11" ht="12.75">
      <c r="C260" s="8"/>
      <c r="D260" s="8"/>
      <c r="E260" s="8"/>
      <c r="F260" s="8"/>
      <c r="G260" s="8"/>
      <c r="H260" s="8"/>
      <c r="I260" s="5"/>
      <c r="J260" s="4"/>
      <c r="K260" s="5"/>
    </row>
    <row r="261" spans="3:11" ht="12.75">
      <c r="C261" s="8"/>
      <c r="D261" s="8"/>
      <c r="E261" s="8"/>
      <c r="F261" s="8"/>
      <c r="G261" s="8"/>
      <c r="H261" s="8"/>
      <c r="I261" s="4"/>
      <c r="J261" s="4"/>
      <c r="K261" s="4"/>
    </row>
    <row r="262" spans="3:11" ht="12.75">
      <c r="C262" s="8"/>
      <c r="D262" s="8"/>
      <c r="E262" s="8"/>
      <c r="F262" s="8"/>
      <c r="G262" s="8"/>
      <c r="H262" s="8"/>
      <c r="I262" s="5"/>
      <c r="J262" s="5"/>
      <c r="K262" s="5"/>
    </row>
    <row r="263" spans="3:11" ht="12.75">
      <c r="C263" s="8"/>
      <c r="D263" s="8"/>
      <c r="E263" s="8"/>
      <c r="F263" s="8"/>
      <c r="G263" s="8"/>
      <c r="H263" s="8"/>
      <c r="I263" s="7"/>
      <c r="J263" s="4"/>
      <c r="K263" s="5"/>
    </row>
  </sheetData>
  <sheetProtection password="CF7A" sheet="1"/>
  <mergeCells count="38">
    <mergeCell ref="A149:K149"/>
    <mergeCell ref="J4:J6"/>
    <mergeCell ref="G4:G6"/>
    <mergeCell ref="A130:K130"/>
    <mergeCell ref="A218:N218"/>
    <mergeCell ref="A202:N202"/>
    <mergeCell ref="A185:N185"/>
    <mergeCell ref="A168:N168"/>
    <mergeCell ref="A150:N150"/>
    <mergeCell ref="A131:N131"/>
    <mergeCell ref="A184:K184"/>
    <mergeCell ref="A28:K28"/>
    <mergeCell ref="A217:K217"/>
    <mergeCell ref="A201:K201"/>
    <mergeCell ref="A167:K167"/>
    <mergeCell ref="K4:K6"/>
    <mergeCell ref="H4:H6"/>
    <mergeCell ref="A114:N114"/>
    <mergeCell ref="A98:N98"/>
    <mergeCell ref="A80:N80"/>
    <mergeCell ref="A1:N1"/>
    <mergeCell ref="M4:M6"/>
    <mergeCell ref="A2:K2"/>
    <mergeCell ref="E4:E6"/>
    <mergeCell ref="I4:I6"/>
    <mergeCell ref="D4:D6"/>
    <mergeCell ref="N4:N6"/>
    <mergeCell ref="F4:F6"/>
    <mergeCell ref="A113:K113"/>
    <mergeCell ref="C44:K44"/>
    <mergeCell ref="L4:L6"/>
    <mergeCell ref="A79:K79"/>
    <mergeCell ref="A45:N45"/>
    <mergeCell ref="A29:N29"/>
    <mergeCell ref="A62:K62"/>
    <mergeCell ref="A97:K97"/>
    <mergeCell ref="A63:N63"/>
    <mergeCell ref="A7:N7"/>
  </mergeCells>
  <printOptions/>
  <pageMargins left="0" right="0" top="0.1968503937007874" bottom="0.1968503937007874" header="0.15748031496062992" footer="0.1968503937007874"/>
  <pageSetup fitToHeight="0" fitToWidth="1" horizontalDpi="600" verticalDpi="6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166"/>
  <sheetViews>
    <sheetView tabSelected="1" zoomScale="85" zoomScaleNormal="85" zoomScalePageLayoutView="0" workbookViewId="0" topLeftCell="A90">
      <selection activeCell="A156" sqref="A156:IV158"/>
    </sheetView>
  </sheetViews>
  <sheetFormatPr defaultColWidth="9.00390625" defaultRowHeight="12.75"/>
  <cols>
    <col min="1" max="1" width="5.25390625" style="0" customWidth="1"/>
    <col min="2" max="2" width="73.50390625" style="0" customWidth="1"/>
    <col min="3" max="4" width="13.50390625" style="0" customWidth="1"/>
    <col min="6" max="6" width="12.125" style="0" customWidth="1"/>
    <col min="7" max="7" width="11.75390625" style="0" customWidth="1"/>
    <col min="9" max="9" width="11.75390625" style="0" hidden="1" customWidth="1"/>
    <col min="10" max="10" width="10.625" style="0" hidden="1" customWidth="1"/>
    <col min="11" max="11" width="14.125" style="0" customWidth="1"/>
    <col min="12" max="12" width="11.50390625" style="0" hidden="1" customWidth="1"/>
    <col min="13" max="13" width="10.875" style="0" hidden="1" customWidth="1"/>
    <col min="14" max="14" width="13.75390625" style="0" customWidth="1"/>
  </cols>
  <sheetData>
    <row r="1" spans="1:15" ht="15">
      <c r="A1" s="210" t="s">
        <v>84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</row>
    <row r="2" spans="1:15" ht="13.5" thickBot="1">
      <c r="A2" s="89"/>
      <c r="B2" s="90"/>
      <c r="C2" s="91"/>
      <c r="D2" s="92"/>
      <c r="E2" s="93"/>
      <c r="F2" s="94"/>
      <c r="G2" s="94"/>
      <c r="H2" s="95"/>
      <c r="I2" s="95"/>
      <c r="J2" s="95"/>
      <c r="K2" s="96"/>
      <c r="L2" s="95"/>
      <c r="M2" s="96"/>
      <c r="N2" s="97"/>
      <c r="O2" s="96"/>
    </row>
    <row r="3" spans="1:15" ht="13.5">
      <c r="A3" s="211" t="s">
        <v>85</v>
      </c>
      <c r="B3" s="213" t="s">
        <v>86</v>
      </c>
      <c r="C3" s="215" t="s">
        <v>87</v>
      </c>
      <c r="D3" s="215"/>
      <c r="E3" s="215"/>
      <c r="F3" s="216" t="s">
        <v>88</v>
      </c>
      <c r="G3" s="216"/>
      <c r="H3" s="216"/>
      <c r="I3" s="217" t="s">
        <v>89</v>
      </c>
      <c r="J3" s="218"/>
      <c r="K3" s="218"/>
      <c r="L3" s="218"/>
      <c r="M3" s="218"/>
      <c r="N3" s="218"/>
      <c r="O3" s="219"/>
    </row>
    <row r="4" spans="1:15" ht="12.75">
      <c r="A4" s="212"/>
      <c r="B4" s="214"/>
      <c r="C4" s="205" t="s">
        <v>90</v>
      </c>
      <c r="D4" s="205" t="s">
        <v>91</v>
      </c>
      <c r="E4" s="206" t="s">
        <v>92</v>
      </c>
      <c r="F4" s="205" t="s">
        <v>90</v>
      </c>
      <c r="G4" s="205" t="s">
        <v>93</v>
      </c>
      <c r="H4" s="206" t="s">
        <v>92</v>
      </c>
      <c r="I4" s="198" t="s">
        <v>94</v>
      </c>
      <c r="J4" s="198" t="s">
        <v>95</v>
      </c>
      <c r="K4" s="208" t="s">
        <v>90</v>
      </c>
      <c r="L4" s="198" t="s">
        <v>96</v>
      </c>
      <c r="M4" s="198" t="s">
        <v>95</v>
      </c>
      <c r="N4" s="199" t="s">
        <v>97</v>
      </c>
      <c r="O4" s="200" t="s">
        <v>92</v>
      </c>
    </row>
    <row r="5" spans="1:15" ht="58.5" customHeight="1">
      <c r="A5" s="212"/>
      <c r="B5" s="214"/>
      <c r="C5" s="220"/>
      <c r="D5" s="205"/>
      <c r="E5" s="221"/>
      <c r="F5" s="220"/>
      <c r="G5" s="205"/>
      <c r="H5" s="207"/>
      <c r="I5" s="198"/>
      <c r="J5" s="198"/>
      <c r="K5" s="209"/>
      <c r="L5" s="198"/>
      <c r="M5" s="198"/>
      <c r="N5" s="199"/>
      <c r="O5" s="201"/>
    </row>
    <row r="6" spans="1:15" ht="15" customHeight="1">
      <c r="A6" s="212"/>
      <c r="B6" s="202" t="s">
        <v>98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2"/>
    </row>
    <row r="7" spans="1:15" ht="12.75" hidden="1">
      <c r="A7" s="212"/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</row>
    <row r="8" spans="1:15" ht="12.75" hidden="1">
      <c r="A8" s="212"/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</row>
    <row r="9" spans="1:15" ht="13.5">
      <c r="A9" s="98"/>
      <c r="B9" s="103"/>
      <c r="C9" s="103"/>
      <c r="D9" s="103"/>
      <c r="E9" s="103"/>
      <c r="F9" s="103"/>
      <c r="G9" s="103"/>
      <c r="H9" s="103"/>
      <c r="I9" s="103"/>
      <c r="J9" s="103"/>
      <c r="K9" s="103"/>
      <c r="L9" s="99"/>
      <c r="M9" s="103"/>
      <c r="N9" s="103"/>
      <c r="O9" s="104"/>
    </row>
    <row r="10" spans="1:15" ht="15.75" customHeight="1">
      <c r="A10" s="105" t="s">
        <v>99</v>
      </c>
      <c r="B10" s="106" t="s">
        <v>100</v>
      </c>
      <c r="C10" s="107">
        <f>SUM(C11:C18)</f>
        <v>453405.9</v>
      </c>
      <c r="D10" s="107">
        <f>SUM(D11:D18)</f>
        <v>120226.3</v>
      </c>
      <c r="E10" s="107">
        <f>D10/C10*100</f>
        <v>26.516262801167784</v>
      </c>
      <c r="F10" s="107">
        <f>F11+F12+F13+F14+F15+F17+F18+F16</f>
        <v>239586.4</v>
      </c>
      <c r="G10" s="107">
        <f>SUM(G11:G18)</f>
        <v>87552.70000000001</v>
      </c>
      <c r="H10" s="108">
        <f>G10/F10*100</f>
        <v>36.54326789834482</v>
      </c>
      <c r="I10" s="107">
        <f aca="true" t="shared" si="0" ref="I10:N10">SUM(I11:I18)</f>
        <v>692992.3</v>
      </c>
      <c r="J10" s="107">
        <f>SUM(J11:J18)</f>
        <v>8829.6</v>
      </c>
      <c r="K10" s="107">
        <f>SUM(K11:K18)</f>
        <v>684162.7000000001</v>
      </c>
      <c r="L10" s="107">
        <f t="shared" si="0"/>
        <v>207779</v>
      </c>
      <c r="M10" s="107">
        <f t="shared" si="0"/>
        <v>1877.4</v>
      </c>
      <c r="N10" s="107">
        <f t="shared" si="0"/>
        <v>205901.6</v>
      </c>
      <c r="O10" s="109">
        <f>N10/K10*100</f>
        <v>30.09541443870003</v>
      </c>
    </row>
    <row r="11" spans="1:15" ht="15" customHeight="1">
      <c r="A11" s="110" t="s">
        <v>101</v>
      </c>
      <c r="B11" s="111" t="s">
        <v>102</v>
      </c>
      <c r="C11" s="112">
        <v>5616</v>
      </c>
      <c r="D11" s="112">
        <v>1555.8</v>
      </c>
      <c r="E11" s="100">
        <f>D11/C11*100</f>
        <v>27.702991452991455</v>
      </c>
      <c r="F11" s="113">
        <v>49251.9</v>
      </c>
      <c r="G11" s="113">
        <v>21590.2</v>
      </c>
      <c r="H11" s="101">
        <f>G11/F11*100</f>
        <v>43.83627839738162</v>
      </c>
      <c r="I11" s="114">
        <f>C11+F11</f>
        <v>54867.9</v>
      </c>
      <c r="J11" s="115"/>
      <c r="K11" s="116">
        <f>I11-J11</f>
        <v>54867.9</v>
      </c>
      <c r="L11" s="114">
        <f>D11+G11</f>
        <v>23146</v>
      </c>
      <c r="M11" s="115"/>
      <c r="N11" s="116">
        <f>L11-M11</f>
        <v>23146</v>
      </c>
      <c r="O11" s="102">
        <f aca="true" t="shared" si="1" ref="O11:O123">N11/K11*100</f>
        <v>42.18495696026274</v>
      </c>
    </row>
    <row r="12" spans="1:15" ht="12" customHeight="1">
      <c r="A12" s="110" t="s">
        <v>103</v>
      </c>
      <c r="B12" s="111" t="s">
        <v>104</v>
      </c>
      <c r="C12" s="112">
        <v>10002</v>
      </c>
      <c r="D12" s="112">
        <v>2996.3</v>
      </c>
      <c r="E12" s="100">
        <f aca="true" t="shared" si="2" ref="E12:E20">D12/C12*100</f>
        <v>29.957008598280343</v>
      </c>
      <c r="F12" s="113">
        <v>0</v>
      </c>
      <c r="G12" s="113"/>
      <c r="H12" s="101">
        <v>0</v>
      </c>
      <c r="I12" s="114">
        <f aca="true" t="shared" si="3" ref="I12:I18">C12+F12</f>
        <v>10002</v>
      </c>
      <c r="J12" s="115"/>
      <c r="K12" s="116">
        <f aca="true" t="shared" si="4" ref="K12:K18">I12-J12</f>
        <v>10002</v>
      </c>
      <c r="L12" s="114">
        <f aca="true" t="shared" si="5" ref="L12:L91">D12+G12</f>
        <v>2996.3</v>
      </c>
      <c r="M12" s="115"/>
      <c r="N12" s="116">
        <f aca="true" t="shared" si="6" ref="N12:N91">L12-M12</f>
        <v>2996.3</v>
      </c>
      <c r="O12" s="102">
        <f t="shared" si="1"/>
        <v>29.957008598280343</v>
      </c>
    </row>
    <row r="13" spans="1:15" ht="12" customHeight="1">
      <c r="A13" s="110" t="s">
        <v>105</v>
      </c>
      <c r="B13" s="111" t="s">
        <v>106</v>
      </c>
      <c r="C13" s="112">
        <v>200587.7</v>
      </c>
      <c r="D13" s="112">
        <v>53287.5</v>
      </c>
      <c r="E13" s="100">
        <f t="shared" si="2"/>
        <v>26.56568672954523</v>
      </c>
      <c r="F13" s="113">
        <v>144056.5</v>
      </c>
      <c r="G13" s="113">
        <v>56311.4</v>
      </c>
      <c r="H13" s="101">
        <f>G13/F13*100</f>
        <v>39.08980157091141</v>
      </c>
      <c r="I13" s="114">
        <f t="shared" si="3"/>
        <v>344644.2</v>
      </c>
      <c r="J13" s="115">
        <v>7129.6</v>
      </c>
      <c r="K13" s="116">
        <f t="shared" si="4"/>
        <v>337514.60000000003</v>
      </c>
      <c r="L13" s="114">
        <f>D13+G13</f>
        <v>109598.9</v>
      </c>
      <c r="M13" s="115">
        <v>1782.4</v>
      </c>
      <c r="N13" s="116">
        <f>L13-M13</f>
        <v>107816.5</v>
      </c>
      <c r="O13" s="102">
        <f t="shared" si="1"/>
        <v>31.94424774513458</v>
      </c>
    </row>
    <row r="14" spans="1:15" ht="15" customHeight="1">
      <c r="A14" s="110" t="s">
        <v>107</v>
      </c>
      <c r="B14" s="111" t="s">
        <v>108</v>
      </c>
      <c r="C14" s="112">
        <v>1.4</v>
      </c>
      <c r="D14" s="112">
        <v>0</v>
      </c>
      <c r="E14" s="100">
        <f t="shared" si="2"/>
        <v>0</v>
      </c>
      <c r="F14" s="113">
        <v>0</v>
      </c>
      <c r="G14" s="113"/>
      <c r="H14" s="101">
        <v>0</v>
      </c>
      <c r="I14" s="114">
        <f t="shared" si="3"/>
        <v>1.4</v>
      </c>
      <c r="J14" s="115"/>
      <c r="K14" s="116">
        <f t="shared" si="4"/>
        <v>1.4</v>
      </c>
      <c r="L14" s="114">
        <f>D14+G14</f>
        <v>0</v>
      </c>
      <c r="M14" s="115"/>
      <c r="N14" s="116">
        <f>L14-M14</f>
        <v>0</v>
      </c>
      <c r="O14" s="102">
        <f t="shared" si="1"/>
        <v>0</v>
      </c>
    </row>
    <row r="15" spans="1:15" ht="15.75" customHeight="1">
      <c r="A15" s="110" t="s">
        <v>109</v>
      </c>
      <c r="B15" s="111" t="s">
        <v>110</v>
      </c>
      <c r="C15" s="112">
        <v>37525.3</v>
      </c>
      <c r="D15" s="112">
        <v>11096.7</v>
      </c>
      <c r="E15" s="100">
        <f t="shared" si="2"/>
        <v>29.57124926383</v>
      </c>
      <c r="F15" s="113">
        <v>0</v>
      </c>
      <c r="G15" s="113"/>
      <c r="H15" s="101">
        <v>0</v>
      </c>
      <c r="I15" s="114">
        <f t="shared" si="3"/>
        <v>37525.3</v>
      </c>
      <c r="J15" s="115"/>
      <c r="K15" s="116">
        <f t="shared" si="4"/>
        <v>37525.3</v>
      </c>
      <c r="L15" s="114">
        <f>D15+G15</f>
        <v>11096.7</v>
      </c>
      <c r="M15" s="115"/>
      <c r="N15" s="116">
        <f t="shared" si="6"/>
        <v>11096.7</v>
      </c>
      <c r="O15" s="102">
        <f t="shared" si="1"/>
        <v>29.57124926383</v>
      </c>
    </row>
    <row r="16" spans="1:15" ht="16.5" customHeight="1">
      <c r="A16" s="110" t="s">
        <v>111</v>
      </c>
      <c r="B16" s="111" t="s">
        <v>112</v>
      </c>
      <c r="C16" s="112"/>
      <c r="D16" s="112"/>
      <c r="E16" s="100"/>
      <c r="F16" s="113">
        <v>13224.7</v>
      </c>
      <c r="G16" s="113"/>
      <c r="H16" s="101">
        <f>G16/F16*100</f>
        <v>0</v>
      </c>
      <c r="I16" s="114">
        <f t="shared" si="3"/>
        <v>13224.7</v>
      </c>
      <c r="J16" s="115"/>
      <c r="K16" s="116">
        <f t="shared" si="4"/>
        <v>13224.7</v>
      </c>
      <c r="L16" s="114">
        <f t="shared" si="5"/>
        <v>0</v>
      </c>
      <c r="M16" s="115"/>
      <c r="N16" s="116">
        <f t="shared" si="6"/>
        <v>0</v>
      </c>
      <c r="O16" s="102">
        <f t="shared" si="1"/>
        <v>0</v>
      </c>
    </row>
    <row r="17" spans="1:15" ht="18" customHeight="1">
      <c r="A17" s="98" t="s">
        <v>113</v>
      </c>
      <c r="B17" s="111" t="s">
        <v>114</v>
      </c>
      <c r="C17" s="112">
        <v>13941.5</v>
      </c>
      <c r="D17" s="112">
        <v>0</v>
      </c>
      <c r="E17" s="100">
        <f t="shared" si="2"/>
        <v>0</v>
      </c>
      <c r="F17" s="113">
        <v>1093</v>
      </c>
      <c r="G17" s="113"/>
      <c r="H17" s="101">
        <f>G17/F17*100</f>
        <v>0</v>
      </c>
      <c r="I17" s="114">
        <f t="shared" si="3"/>
        <v>15034.5</v>
      </c>
      <c r="J17" s="115"/>
      <c r="K17" s="116">
        <f t="shared" si="4"/>
        <v>15034.5</v>
      </c>
      <c r="L17" s="114">
        <f t="shared" si="5"/>
        <v>0</v>
      </c>
      <c r="M17" s="115"/>
      <c r="N17" s="116">
        <f t="shared" si="6"/>
        <v>0</v>
      </c>
      <c r="O17" s="102">
        <f t="shared" si="1"/>
        <v>0</v>
      </c>
    </row>
    <row r="18" spans="1:15" ht="13.5" customHeight="1">
      <c r="A18" s="110" t="s">
        <v>115</v>
      </c>
      <c r="B18" s="111" t="s">
        <v>116</v>
      </c>
      <c r="C18" s="112">
        <v>185732</v>
      </c>
      <c r="D18" s="112">
        <v>51290</v>
      </c>
      <c r="E18" s="100">
        <f t="shared" si="2"/>
        <v>27.61505825598174</v>
      </c>
      <c r="F18" s="113">
        <v>31960.3</v>
      </c>
      <c r="G18" s="113">
        <v>9651.1</v>
      </c>
      <c r="H18" s="101">
        <f>G18/F18*100</f>
        <v>30.1971508402612</v>
      </c>
      <c r="I18" s="114">
        <f t="shared" si="3"/>
        <v>217692.3</v>
      </c>
      <c r="J18" s="115">
        <v>1700</v>
      </c>
      <c r="K18" s="116">
        <f t="shared" si="4"/>
        <v>215992.3</v>
      </c>
      <c r="L18" s="114">
        <f>D18+G18</f>
        <v>60941.1</v>
      </c>
      <c r="M18" s="117">
        <v>95</v>
      </c>
      <c r="N18" s="116">
        <f t="shared" si="6"/>
        <v>60846.1</v>
      </c>
      <c r="O18" s="102">
        <f t="shared" si="1"/>
        <v>28.170494966718724</v>
      </c>
    </row>
    <row r="19" spans="1:15" ht="14.25" customHeight="1">
      <c r="A19" s="105" t="s">
        <v>117</v>
      </c>
      <c r="B19" s="106" t="s">
        <v>118</v>
      </c>
      <c r="C19" s="107">
        <f aca="true" t="shared" si="7" ref="C19:N19">C20</f>
        <v>4757.3</v>
      </c>
      <c r="D19" s="107">
        <f t="shared" si="7"/>
        <v>1306.9</v>
      </c>
      <c r="E19" s="107">
        <f t="shared" si="7"/>
        <v>27.47146490656465</v>
      </c>
      <c r="F19" s="107">
        <f t="shared" si="7"/>
        <v>4757.3</v>
      </c>
      <c r="G19" s="107">
        <f t="shared" si="7"/>
        <v>1306.9</v>
      </c>
      <c r="H19" s="118">
        <f t="shared" si="7"/>
        <v>27.47146490656465</v>
      </c>
      <c r="I19" s="107">
        <f>I20</f>
        <v>9514.6</v>
      </c>
      <c r="J19" s="107">
        <f>J20</f>
        <v>4757.3</v>
      </c>
      <c r="K19" s="107">
        <f>K20</f>
        <v>4757.3</v>
      </c>
      <c r="L19" s="107">
        <f t="shared" si="7"/>
        <v>2613.8</v>
      </c>
      <c r="M19" s="107">
        <f>M20</f>
        <v>1306.9</v>
      </c>
      <c r="N19" s="107">
        <f t="shared" si="7"/>
        <v>1306.9</v>
      </c>
      <c r="O19" s="119">
        <f t="shared" si="1"/>
        <v>27.47146490656465</v>
      </c>
    </row>
    <row r="20" spans="1:15" ht="14.25" customHeight="1">
      <c r="A20" s="120" t="s">
        <v>119</v>
      </c>
      <c r="B20" s="111" t="s">
        <v>120</v>
      </c>
      <c r="C20" s="112">
        <v>4757.3</v>
      </c>
      <c r="D20" s="112">
        <v>1306.9</v>
      </c>
      <c r="E20" s="100">
        <f t="shared" si="2"/>
        <v>27.47146490656465</v>
      </c>
      <c r="F20" s="113">
        <v>4757.3</v>
      </c>
      <c r="G20" s="113">
        <v>1306.9</v>
      </c>
      <c r="H20" s="101">
        <f aca="true" t="shared" si="8" ref="H20:H28">G20/F20*100</f>
        <v>27.47146490656465</v>
      </c>
      <c r="I20" s="114">
        <f aca="true" t="shared" si="9" ref="I20:I91">C20+F20</f>
        <v>9514.6</v>
      </c>
      <c r="J20" s="115">
        <v>4757.3</v>
      </c>
      <c r="K20" s="116">
        <f>I20-J20</f>
        <v>4757.3</v>
      </c>
      <c r="L20" s="114">
        <f>D20+G20</f>
        <v>2613.8</v>
      </c>
      <c r="M20" s="115">
        <v>1306.9</v>
      </c>
      <c r="N20" s="116">
        <f t="shared" si="6"/>
        <v>1306.9</v>
      </c>
      <c r="O20" s="102">
        <f t="shared" si="1"/>
        <v>27.47146490656465</v>
      </c>
    </row>
    <row r="21" spans="1:15" ht="16.5" customHeight="1">
      <c r="A21" s="105" t="s">
        <v>121</v>
      </c>
      <c r="B21" s="121" t="s">
        <v>122</v>
      </c>
      <c r="C21" s="107">
        <f>C23+C25+C22+C24</f>
        <v>32583.4</v>
      </c>
      <c r="D21" s="107">
        <f>D23+D25+D22+D24</f>
        <v>2981.8</v>
      </c>
      <c r="E21" s="122">
        <f>D21/C21*100</f>
        <v>9.151285623968034</v>
      </c>
      <c r="F21" s="122">
        <f>F23+F25+F22+F24</f>
        <v>5422.7</v>
      </c>
      <c r="G21" s="122">
        <f>G23+G25+G22+G24</f>
        <v>1256.8</v>
      </c>
      <c r="H21" s="122">
        <f t="shared" si="8"/>
        <v>23.176646320098843</v>
      </c>
      <c r="I21" s="122">
        <f aca="true" t="shared" si="10" ref="I21:N21">SUM(I22:I25)</f>
        <v>38006.1</v>
      </c>
      <c r="J21" s="122">
        <f t="shared" si="10"/>
        <v>2757.2999999999997</v>
      </c>
      <c r="K21" s="122">
        <f t="shared" si="10"/>
        <v>35248.799999999996</v>
      </c>
      <c r="L21" s="122">
        <f t="shared" si="10"/>
        <v>4238.6</v>
      </c>
      <c r="M21" s="122">
        <f t="shared" si="10"/>
        <v>656.3</v>
      </c>
      <c r="N21" s="122">
        <f t="shared" si="10"/>
        <v>3582.3</v>
      </c>
      <c r="O21" s="123">
        <f>N21/K21*100</f>
        <v>10.162899162524683</v>
      </c>
    </row>
    <row r="22" spans="1:15" ht="13.5">
      <c r="A22" s="98" t="s">
        <v>123</v>
      </c>
      <c r="B22" s="111" t="s">
        <v>124</v>
      </c>
      <c r="C22" s="112">
        <v>7538</v>
      </c>
      <c r="D22" s="112">
        <v>2353.8</v>
      </c>
      <c r="E22" s="100">
        <f aca="true" t="shared" si="11" ref="E22:E136">D22/C22*100</f>
        <v>31.22578933404086</v>
      </c>
      <c r="F22" s="113">
        <v>989.3</v>
      </c>
      <c r="G22" s="113">
        <v>234</v>
      </c>
      <c r="H22" s="101">
        <f t="shared" si="8"/>
        <v>23.653088042049937</v>
      </c>
      <c r="I22" s="114">
        <f>C22+F22</f>
        <v>8527.3</v>
      </c>
      <c r="J22" s="115">
        <v>989.3</v>
      </c>
      <c r="K22" s="116">
        <f>I22-J22</f>
        <v>7537.999999999999</v>
      </c>
      <c r="L22" s="114">
        <f>D22+G22</f>
        <v>2587.8</v>
      </c>
      <c r="M22" s="115">
        <v>298.6</v>
      </c>
      <c r="N22" s="116">
        <f t="shared" si="6"/>
        <v>2289.2000000000003</v>
      </c>
      <c r="O22" s="102">
        <f>N22/K22*100</f>
        <v>30.368798089678968</v>
      </c>
    </row>
    <row r="23" spans="1:15" ht="86.25" customHeight="1" hidden="1">
      <c r="A23" s="120" t="s">
        <v>125</v>
      </c>
      <c r="B23" s="111" t="s">
        <v>126</v>
      </c>
      <c r="C23" s="112">
        <v>0</v>
      </c>
      <c r="D23" s="112">
        <v>0</v>
      </c>
      <c r="E23" s="100" t="e">
        <f t="shared" si="11"/>
        <v>#DIV/0!</v>
      </c>
      <c r="F23" s="113"/>
      <c r="G23" s="113"/>
      <c r="H23" s="101" t="e">
        <f t="shared" si="8"/>
        <v>#DIV/0!</v>
      </c>
      <c r="I23" s="114">
        <f>C23+F23</f>
        <v>0</v>
      </c>
      <c r="J23" s="115"/>
      <c r="K23" s="116">
        <f>I23-J23</f>
        <v>0</v>
      </c>
      <c r="L23" s="114">
        <f>D23+G23</f>
        <v>0</v>
      </c>
      <c r="M23" s="115"/>
      <c r="N23" s="116">
        <f t="shared" si="6"/>
        <v>0</v>
      </c>
      <c r="O23" s="102" t="e">
        <f>N23/K23*100</f>
        <v>#DIV/0!</v>
      </c>
    </row>
    <row r="24" spans="1:15" ht="13.5">
      <c r="A24" s="120" t="s">
        <v>127</v>
      </c>
      <c r="B24" s="111" t="s">
        <v>128</v>
      </c>
      <c r="C24" s="112">
        <v>24866.8</v>
      </c>
      <c r="D24" s="112">
        <v>615</v>
      </c>
      <c r="E24" s="100">
        <f t="shared" si="11"/>
        <v>2.473177087522319</v>
      </c>
      <c r="F24" s="113">
        <v>4274.4</v>
      </c>
      <c r="G24" s="113">
        <v>1004.2</v>
      </c>
      <c r="H24" s="101">
        <f t="shared" si="8"/>
        <v>23.49335579262587</v>
      </c>
      <c r="I24" s="114">
        <f>C24+F24</f>
        <v>29141.199999999997</v>
      </c>
      <c r="J24" s="115">
        <v>1656.9</v>
      </c>
      <c r="K24" s="116">
        <f>I24-J24</f>
        <v>27484.299999999996</v>
      </c>
      <c r="L24" s="114">
        <f>D24+G24</f>
        <v>1619.2</v>
      </c>
      <c r="M24" s="115">
        <v>344.7</v>
      </c>
      <c r="N24" s="116">
        <f t="shared" si="6"/>
        <v>1274.5</v>
      </c>
      <c r="O24" s="102">
        <f>N24/K24*100</f>
        <v>4.637192870111301</v>
      </c>
    </row>
    <row r="25" spans="1:15" ht="33" customHeight="1">
      <c r="A25" s="98" t="s">
        <v>129</v>
      </c>
      <c r="B25" s="111" t="s">
        <v>130</v>
      </c>
      <c r="C25" s="112">
        <v>178.6</v>
      </c>
      <c r="D25" s="112">
        <v>13</v>
      </c>
      <c r="E25" s="100">
        <f t="shared" si="11"/>
        <v>7.278835386338186</v>
      </c>
      <c r="F25" s="113">
        <v>159</v>
      </c>
      <c r="G25" s="113">
        <v>18.6</v>
      </c>
      <c r="H25" s="101">
        <f t="shared" si="8"/>
        <v>11.698113207547172</v>
      </c>
      <c r="I25" s="114">
        <f>C25+F25</f>
        <v>337.6</v>
      </c>
      <c r="J25" s="115">
        <v>111.1</v>
      </c>
      <c r="K25" s="116">
        <f>I25-J25</f>
        <v>226.50000000000003</v>
      </c>
      <c r="L25" s="114">
        <f>D25+G25</f>
        <v>31.6</v>
      </c>
      <c r="M25" s="115">
        <v>13</v>
      </c>
      <c r="N25" s="116">
        <f t="shared" si="6"/>
        <v>18.6</v>
      </c>
      <c r="O25" s="102">
        <f>N25/K25*100</f>
        <v>8.211920529801324</v>
      </c>
    </row>
    <row r="26" spans="1:15" ht="18" customHeight="1">
      <c r="A26" s="105" t="s">
        <v>131</v>
      </c>
      <c r="B26" s="106" t="s">
        <v>132</v>
      </c>
      <c r="C26" s="107">
        <f>SUM(C27:C58)</f>
        <v>187744.1</v>
      </c>
      <c r="D26" s="107">
        <f>SUM(D27:D58)</f>
        <v>53027.4</v>
      </c>
      <c r="E26" s="107">
        <f>D26/C26*100</f>
        <v>28.244509414676678</v>
      </c>
      <c r="F26" s="107">
        <f>SUM(F27:F58)</f>
        <v>129718.6</v>
      </c>
      <c r="G26" s="107">
        <f>SUM(G27:G58)</f>
        <v>35054.100000000006</v>
      </c>
      <c r="H26" s="108">
        <f t="shared" si="8"/>
        <v>27.023187114261184</v>
      </c>
      <c r="I26" s="107">
        <f aca="true" t="shared" si="12" ref="I26:N26">SUM(I27:I58)</f>
        <v>317462.7</v>
      </c>
      <c r="J26" s="107">
        <f t="shared" si="12"/>
        <v>36785.7</v>
      </c>
      <c r="K26" s="107">
        <f>SUM(K27:K58)</f>
        <v>280677.00000000006</v>
      </c>
      <c r="L26" s="107">
        <f t="shared" si="12"/>
        <v>88081.5</v>
      </c>
      <c r="M26" s="107">
        <f t="shared" si="12"/>
        <v>11148.6</v>
      </c>
      <c r="N26" s="107">
        <f t="shared" si="12"/>
        <v>76932.90000000001</v>
      </c>
      <c r="O26" s="109">
        <f t="shared" si="1"/>
        <v>27.409762823458987</v>
      </c>
    </row>
    <row r="27" spans="1:15" ht="30" customHeight="1">
      <c r="A27" s="124" t="s">
        <v>133</v>
      </c>
      <c r="B27" s="125" t="s">
        <v>134</v>
      </c>
      <c r="C27" s="112">
        <v>32129.3</v>
      </c>
      <c r="D27" s="112">
        <v>12139</v>
      </c>
      <c r="E27" s="100">
        <f t="shared" si="11"/>
        <v>37.78171326483926</v>
      </c>
      <c r="F27" s="112">
        <v>12894.2</v>
      </c>
      <c r="G27" s="113">
        <v>9520.4</v>
      </c>
      <c r="H27" s="101">
        <f t="shared" si="8"/>
        <v>73.83474740581035</v>
      </c>
      <c r="I27" s="114">
        <f t="shared" si="9"/>
        <v>45023.5</v>
      </c>
      <c r="J27" s="115">
        <v>12256.8</v>
      </c>
      <c r="K27" s="116">
        <f>I27-J27</f>
        <v>32766.7</v>
      </c>
      <c r="L27" s="114">
        <f>D27+G27</f>
        <v>21659.4</v>
      </c>
      <c r="M27" s="115">
        <v>10113.6</v>
      </c>
      <c r="N27" s="116">
        <f>L27-M27</f>
        <v>11545.800000000001</v>
      </c>
      <c r="O27" s="102">
        <f t="shared" si="1"/>
        <v>35.236383279365945</v>
      </c>
    </row>
    <row r="28" spans="1:15" ht="18" customHeight="1">
      <c r="A28" s="110" t="s">
        <v>135</v>
      </c>
      <c r="B28" s="111" t="s">
        <v>136</v>
      </c>
      <c r="C28" s="112">
        <v>52711</v>
      </c>
      <c r="D28" s="112">
        <v>26287.4</v>
      </c>
      <c r="E28" s="100">
        <f t="shared" si="11"/>
        <v>49.87080495532242</v>
      </c>
      <c r="F28" s="113">
        <v>1199.5</v>
      </c>
      <c r="G28" s="113">
        <v>200</v>
      </c>
      <c r="H28" s="101">
        <f t="shared" si="8"/>
        <v>16.673614005835766</v>
      </c>
      <c r="I28" s="114">
        <f t="shared" si="9"/>
        <v>53910.5</v>
      </c>
      <c r="J28" s="115">
        <v>1299.2</v>
      </c>
      <c r="K28" s="116">
        <f aca="true" t="shared" si="13" ref="K28:K60">I28-J28</f>
        <v>52611.3</v>
      </c>
      <c r="L28" s="114">
        <f t="shared" si="5"/>
        <v>26487.4</v>
      </c>
      <c r="M28" s="115">
        <v>200</v>
      </c>
      <c r="N28" s="116">
        <f t="shared" si="6"/>
        <v>26287.4</v>
      </c>
      <c r="O28" s="102">
        <f t="shared" si="1"/>
        <v>49.9653116345728</v>
      </c>
    </row>
    <row r="29" spans="1:15" ht="17.25" customHeight="1">
      <c r="A29" s="110" t="s">
        <v>137</v>
      </c>
      <c r="B29" s="111" t="s">
        <v>138</v>
      </c>
      <c r="C29" s="112">
        <v>8044</v>
      </c>
      <c r="D29" s="112">
        <v>2044</v>
      </c>
      <c r="E29" s="100">
        <f t="shared" si="11"/>
        <v>25.410243659870712</v>
      </c>
      <c r="F29" s="113"/>
      <c r="G29" s="113">
        <v>0</v>
      </c>
      <c r="H29" s="101">
        <v>0</v>
      </c>
      <c r="I29" s="114">
        <f t="shared" si="9"/>
        <v>8044</v>
      </c>
      <c r="J29" s="115"/>
      <c r="K29" s="116">
        <f t="shared" si="13"/>
        <v>8044</v>
      </c>
      <c r="L29" s="114">
        <f t="shared" si="5"/>
        <v>2044</v>
      </c>
      <c r="M29" s="115"/>
      <c r="N29" s="116">
        <f t="shared" si="6"/>
        <v>2044</v>
      </c>
      <c r="O29" s="102">
        <f t="shared" si="1"/>
        <v>25.410243659870712</v>
      </c>
    </row>
    <row r="30" spans="1:15" ht="27">
      <c r="A30" s="110" t="s">
        <v>137</v>
      </c>
      <c r="B30" s="111" t="s">
        <v>139</v>
      </c>
      <c r="C30" s="112">
        <v>21416.5</v>
      </c>
      <c r="D30" s="112">
        <v>9710</v>
      </c>
      <c r="E30" s="100">
        <f t="shared" si="11"/>
        <v>45.3388742324843</v>
      </c>
      <c r="F30" s="113">
        <v>23074.4</v>
      </c>
      <c r="G30" s="113">
        <v>5758.3</v>
      </c>
      <c r="H30" s="101">
        <f>G30/F30*100</f>
        <v>24.95536178622196</v>
      </c>
      <c r="I30" s="114">
        <f t="shared" si="9"/>
        <v>44490.9</v>
      </c>
      <c r="J30" s="115">
        <v>3161.5</v>
      </c>
      <c r="K30" s="116">
        <f t="shared" si="13"/>
        <v>41329.4</v>
      </c>
      <c r="L30" s="114">
        <f t="shared" si="5"/>
        <v>15468.3</v>
      </c>
      <c r="M30" s="115">
        <v>790.4</v>
      </c>
      <c r="N30" s="116">
        <f t="shared" si="6"/>
        <v>14677.9</v>
      </c>
      <c r="O30" s="102">
        <f t="shared" si="1"/>
        <v>35.51442798588898</v>
      </c>
    </row>
    <row r="31" spans="1:15" ht="13.5">
      <c r="A31" s="110" t="s">
        <v>137</v>
      </c>
      <c r="B31" s="111" t="s">
        <v>140</v>
      </c>
      <c r="C31" s="112">
        <v>30360</v>
      </c>
      <c r="D31" s="112">
        <v>0</v>
      </c>
      <c r="E31" s="100">
        <f t="shared" si="11"/>
        <v>0</v>
      </c>
      <c r="F31" s="113">
        <v>0</v>
      </c>
      <c r="G31" s="113"/>
      <c r="H31" s="101">
        <v>0</v>
      </c>
      <c r="I31" s="114">
        <f t="shared" si="9"/>
        <v>30360</v>
      </c>
      <c r="J31" s="115"/>
      <c r="K31" s="116">
        <f t="shared" si="13"/>
        <v>30360</v>
      </c>
      <c r="L31" s="114">
        <f t="shared" si="5"/>
        <v>0</v>
      </c>
      <c r="M31" s="115"/>
      <c r="N31" s="116">
        <f t="shared" si="6"/>
        <v>0</v>
      </c>
      <c r="O31" s="102">
        <f t="shared" si="1"/>
        <v>0</v>
      </c>
    </row>
    <row r="32" spans="1:15" ht="30" customHeight="1" hidden="1">
      <c r="A32" s="110" t="s">
        <v>141</v>
      </c>
      <c r="B32" s="126" t="s">
        <v>142</v>
      </c>
      <c r="C32" s="112"/>
      <c r="D32" s="112"/>
      <c r="E32" s="100"/>
      <c r="F32" s="113">
        <v>0</v>
      </c>
      <c r="G32" s="113"/>
      <c r="H32" s="101"/>
      <c r="I32" s="114">
        <f t="shared" si="9"/>
        <v>0</v>
      </c>
      <c r="J32" s="115"/>
      <c r="K32" s="116">
        <f t="shared" si="13"/>
        <v>0</v>
      </c>
      <c r="L32" s="114">
        <f t="shared" si="5"/>
        <v>0</v>
      </c>
      <c r="M32" s="115"/>
      <c r="N32" s="116">
        <f t="shared" si="6"/>
        <v>0</v>
      </c>
      <c r="O32" s="102"/>
    </row>
    <row r="33" spans="1:15" ht="27" hidden="1">
      <c r="A33" s="98" t="s">
        <v>141</v>
      </c>
      <c r="B33" s="126" t="s">
        <v>143</v>
      </c>
      <c r="C33" s="112"/>
      <c r="D33" s="112"/>
      <c r="E33" s="100"/>
      <c r="F33" s="113">
        <v>0</v>
      </c>
      <c r="G33" s="113"/>
      <c r="H33" s="101"/>
      <c r="I33" s="114">
        <f t="shared" si="9"/>
        <v>0</v>
      </c>
      <c r="J33" s="115"/>
      <c r="K33" s="116">
        <f t="shared" si="13"/>
        <v>0</v>
      </c>
      <c r="L33" s="114">
        <f t="shared" si="5"/>
        <v>0</v>
      </c>
      <c r="M33" s="115"/>
      <c r="N33" s="116">
        <f t="shared" si="6"/>
        <v>0</v>
      </c>
      <c r="O33" s="102"/>
    </row>
    <row r="34" spans="1:15" ht="27" hidden="1">
      <c r="A34" s="98" t="s">
        <v>141</v>
      </c>
      <c r="B34" s="111" t="s">
        <v>144</v>
      </c>
      <c r="C34" s="112"/>
      <c r="D34" s="112"/>
      <c r="E34" s="100" t="e">
        <f t="shared" si="11"/>
        <v>#DIV/0!</v>
      </c>
      <c r="F34" s="113">
        <v>0</v>
      </c>
      <c r="G34" s="113"/>
      <c r="H34" s="101" t="e">
        <f>G34/F34*100</f>
        <v>#DIV/0!</v>
      </c>
      <c r="I34" s="114">
        <f t="shared" si="9"/>
        <v>0</v>
      </c>
      <c r="J34" s="115"/>
      <c r="K34" s="116">
        <f t="shared" si="13"/>
        <v>0</v>
      </c>
      <c r="L34" s="114">
        <f t="shared" si="5"/>
        <v>0</v>
      </c>
      <c r="M34" s="115"/>
      <c r="N34" s="116">
        <f t="shared" si="6"/>
        <v>0</v>
      </c>
      <c r="O34" s="102" t="e">
        <f t="shared" si="1"/>
        <v>#DIV/0!</v>
      </c>
    </row>
    <row r="35" spans="1:15" ht="54.75" hidden="1">
      <c r="A35" s="98" t="s">
        <v>141</v>
      </c>
      <c r="B35" s="111" t="s">
        <v>145</v>
      </c>
      <c r="C35" s="112"/>
      <c r="D35" s="112"/>
      <c r="E35" s="100" t="e">
        <f t="shared" si="11"/>
        <v>#DIV/0!</v>
      </c>
      <c r="F35" s="113"/>
      <c r="G35" s="113"/>
      <c r="H35" s="101" t="e">
        <f>G35/F35*100</f>
        <v>#DIV/0!</v>
      </c>
      <c r="I35" s="114">
        <f t="shared" si="9"/>
        <v>0</v>
      </c>
      <c r="J35" s="115"/>
      <c r="K35" s="116">
        <f t="shared" si="13"/>
        <v>0</v>
      </c>
      <c r="L35" s="114">
        <f t="shared" si="5"/>
        <v>0</v>
      </c>
      <c r="M35" s="115"/>
      <c r="N35" s="116">
        <f t="shared" si="6"/>
        <v>0</v>
      </c>
      <c r="O35" s="102" t="e">
        <f t="shared" si="1"/>
        <v>#DIV/0!</v>
      </c>
    </row>
    <row r="36" spans="1:15" ht="41.25" hidden="1">
      <c r="A36" s="98" t="s">
        <v>141</v>
      </c>
      <c r="B36" s="111" t="s">
        <v>146</v>
      </c>
      <c r="C36" s="112"/>
      <c r="D36" s="112"/>
      <c r="E36" s="100" t="e">
        <f t="shared" si="11"/>
        <v>#DIV/0!</v>
      </c>
      <c r="F36" s="113"/>
      <c r="G36" s="113"/>
      <c r="H36" s="101" t="e">
        <f aca="true" t="shared" si="14" ref="H36:H58">G36/F36*100</f>
        <v>#DIV/0!</v>
      </c>
      <c r="I36" s="114">
        <f t="shared" si="9"/>
        <v>0</v>
      </c>
      <c r="J36" s="115"/>
      <c r="K36" s="116">
        <f t="shared" si="13"/>
        <v>0</v>
      </c>
      <c r="L36" s="114">
        <f t="shared" si="5"/>
        <v>0</v>
      </c>
      <c r="M36" s="115"/>
      <c r="N36" s="116">
        <f t="shared" si="6"/>
        <v>0</v>
      </c>
      <c r="O36" s="102" t="e">
        <f t="shared" si="1"/>
        <v>#DIV/0!</v>
      </c>
    </row>
    <row r="37" spans="1:15" ht="13.5" hidden="1">
      <c r="A37" s="98" t="s">
        <v>141</v>
      </c>
      <c r="B37" s="111" t="s">
        <v>147</v>
      </c>
      <c r="C37" s="112"/>
      <c r="D37" s="112"/>
      <c r="E37" s="100" t="e">
        <f t="shared" si="11"/>
        <v>#DIV/0!</v>
      </c>
      <c r="F37" s="113"/>
      <c r="G37" s="113"/>
      <c r="H37" s="101" t="e">
        <f t="shared" si="14"/>
        <v>#DIV/0!</v>
      </c>
      <c r="I37" s="114">
        <f t="shared" si="9"/>
        <v>0</v>
      </c>
      <c r="J37" s="115"/>
      <c r="K37" s="116">
        <f t="shared" si="13"/>
        <v>0</v>
      </c>
      <c r="L37" s="114">
        <f t="shared" si="5"/>
        <v>0</v>
      </c>
      <c r="M37" s="115"/>
      <c r="N37" s="116">
        <f t="shared" si="6"/>
        <v>0</v>
      </c>
      <c r="O37" s="102" t="e">
        <f t="shared" si="1"/>
        <v>#DIV/0!</v>
      </c>
    </row>
    <row r="38" spans="1:15" ht="41.25">
      <c r="A38" s="124" t="s">
        <v>141</v>
      </c>
      <c r="B38" s="111" t="s">
        <v>148</v>
      </c>
      <c r="C38" s="112">
        <v>20029.6</v>
      </c>
      <c r="D38" s="112">
        <v>302.3</v>
      </c>
      <c r="E38" s="100">
        <f t="shared" si="11"/>
        <v>1.5092662858968728</v>
      </c>
      <c r="F38" s="113">
        <v>85224.2</v>
      </c>
      <c r="G38" s="113">
        <v>17991.9</v>
      </c>
      <c r="H38" s="101">
        <f t="shared" si="14"/>
        <v>21.11125713119044</v>
      </c>
      <c r="I38" s="114">
        <f t="shared" si="9"/>
        <v>105253.79999999999</v>
      </c>
      <c r="J38" s="115">
        <v>18887.2</v>
      </c>
      <c r="K38" s="116">
        <f t="shared" si="13"/>
        <v>86366.59999999999</v>
      </c>
      <c r="L38" s="114">
        <f t="shared" si="5"/>
        <v>18294.2</v>
      </c>
      <c r="M38" s="115"/>
      <c r="N38" s="116">
        <f t="shared" si="6"/>
        <v>18294.2</v>
      </c>
      <c r="O38" s="102">
        <f t="shared" si="1"/>
        <v>21.182031016619852</v>
      </c>
    </row>
    <row r="39" spans="1:15" ht="27" hidden="1">
      <c r="A39" s="124" t="s">
        <v>141</v>
      </c>
      <c r="B39" s="111" t="s">
        <v>149</v>
      </c>
      <c r="C39" s="112"/>
      <c r="D39" s="112"/>
      <c r="E39" s="100"/>
      <c r="F39" s="113"/>
      <c r="G39" s="113"/>
      <c r="H39" s="101" t="e">
        <f t="shared" si="14"/>
        <v>#DIV/0!</v>
      </c>
      <c r="I39" s="114">
        <f t="shared" si="9"/>
        <v>0</v>
      </c>
      <c r="J39" s="115"/>
      <c r="K39" s="116">
        <f t="shared" si="13"/>
        <v>0</v>
      </c>
      <c r="L39" s="114">
        <f t="shared" si="5"/>
        <v>0</v>
      </c>
      <c r="M39" s="115"/>
      <c r="N39" s="116">
        <f t="shared" si="6"/>
        <v>0</v>
      </c>
      <c r="O39" s="102" t="e">
        <f t="shared" si="1"/>
        <v>#DIV/0!</v>
      </c>
    </row>
    <row r="40" spans="1:15" ht="27" hidden="1">
      <c r="A40" s="98" t="s">
        <v>141</v>
      </c>
      <c r="B40" s="111" t="s">
        <v>150</v>
      </c>
      <c r="C40" s="112"/>
      <c r="D40" s="112"/>
      <c r="E40" s="100" t="e">
        <f t="shared" si="11"/>
        <v>#DIV/0!</v>
      </c>
      <c r="F40" s="113">
        <v>0</v>
      </c>
      <c r="G40" s="113"/>
      <c r="H40" s="101" t="e">
        <f t="shared" si="14"/>
        <v>#DIV/0!</v>
      </c>
      <c r="I40" s="114">
        <f t="shared" si="9"/>
        <v>0</v>
      </c>
      <c r="J40" s="115"/>
      <c r="K40" s="116">
        <f t="shared" si="13"/>
        <v>0</v>
      </c>
      <c r="L40" s="114">
        <f t="shared" si="5"/>
        <v>0</v>
      </c>
      <c r="M40" s="115"/>
      <c r="N40" s="116">
        <f t="shared" si="6"/>
        <v>0</v>
      </c>
      <c r="O40" s="102" t="e">
        <f t="shared" si="1"/>
        <v>#DIV/0!</v>
      </c>
    </row>
    <row r="41" spans="1:15" ht="13.5" hidden="1">
      <c r="A41" s="98" t="s">
        <v>141</v>
      </c>
      <c r="B41" s="111" t="s">
        <v>151</v>
      </c>
      <c r="C41" s="112"/>
      <c r="D41" s="112"/>
      <c r="E41" s="100"/>
      <c r="F41" s="113"/>
      <c r="G41" s="113"/>
      <c r="H41" s="101" t="e">
        <f t="shared" si="14"/>
        <v>#DIV/0!</v>
      </c>
      <c r="I41" s="114">
        <f t="shared" si="9"/>
        <v>0</v>
      </c>
      <c r="J41" s="115"/>
      <c r="K41" s="116">
        <f t="shared" si="13"/>
        <v>0</v>
      </c>
      <c r="L41" s="114">
        <f t="shared" si="5"/>
        <v>0</v>
      </c>
      <c r="M41" s="115"/>
      <c r="N41" s="116">
        <f t="shared" si="6"/>
        <v>0</v>
      </c>
      <c r="O41" s="102" t="e">
        <f t="shared" si="1"/>
        <v>#DIV/0!</v>
      </c>
    </row>
    <row r="42" spans="1:15" ht="27" hidden="1">
      <c r="A42" s="98" t="s">
        <v>141</v>
      </c>
      <c r="B42" s="111" t="s">
        <v>152</v>
      </c>
      <c r="C42" s="112"/>
      <c r="D42" s="112"/>
      <c r="E42" s="100"/>
      <c r="F42" s="113"/>
      <c r="G42" s="113"/>
      <c r="H42" s="101" t="e">
        <f t="shared" si="14"/>
        <v>#DIV/0!</v>
      </c>
      <c r="I42" s="114">
        <f t="shared" si="9"/>
        <v>0</v>
      </c>
      <c r="J42" s="115"/>
      <c r="K42" s="116">
        <f t="shared" si="13"/>
        <v>0</v>
      </c>
      <c r="L42" s="114">
        <f t="shared" si="5"/>
        <v>0</v>
      </c>
      <c r="M42" s="115"/>
      <c r="N42" s="116">
        <f t="shared" si="6"/>
        <v>0</v>
      </c>
      <c r="O42" s="102" t="e">
        <f t="shared" si="1"/>
        <v>#DIV/0!</v>
      </c>
    </row>
    <row r="43" spans="1:15" ht="27" hidden="1">
      <c r="A43" s="98" t="s">
        <v>141</v>
      </c>
      <c r="B43" s="111" t="s">
        <v>153</v>
      </c>
      <c r="C43" s="112">
        <v>0</v>
      </c>
      <c r="D43" s="112"/>
      <c r="E43" s="100"/>
      <c r="F43" s="113"/>
      <c r="G43" s="113"/>
      <c r="H43" s="101" t="e">
        <f t="shared" si="14"/>
        <v>#DIV/0!</v>
      </c>
      <c r="I43" s="114">
        <f t="shared" si="9"/>
        <v>0</v>
      </c>
      <c r="J43" s="115"/>
      <c r="K43" s="116">
        <f t="shared" si="13"/>
        <v>0</v>
      </c>
      <c r="L43" s="114">
        <f t="shared" si="5"/>
        <v>0</v>
      </c>
      <c r="M43" s="115"/>
      <c r="N43" s="116">
        <f t="shared" si="6"/>
        <v>0</v>
      </c>
      <c r="O43" s="102" t="e">
        <f t="shared" si="1"/>
        <v>#DIV/0!</v>
      </c>
    </row>
    <row r="44" spans="1:15" ht="13.5" hidden="1">
      <c r="A44" s="98" t="s">
        <v>141</v>
      </c>
      <c r="B44" s="111" t="s">
        <v>154</v>
      </c>
      <c r="C44" s="112"/>
      <c r="D44" s="112"/>
      <c r="E44" s="112"/>
      <c r="F44" s="113"/>
      <c r="G44" s="113"/>
      <c r="H44" s="101" t="e">
        <f t="shared" si="14"/>
        <v>#DIV/0!</v>
      </c>
      <c r="I44" s="114">
        <f t="shared" si="9"/>
        <v>0</v>
      </c>
      <c r="J44" s="115"/>
      <c r="K44" s="116">
        <f t="shared" si="13"/>
        <v>0</v>
      </c>
      <c r="L44" s="114">
        <f t="shared" si="5"/>
        <v>0</v>
      </c>
      <c r="M44" s="115"/>
      <c r="N44" s="116">
        <f t="shared" si="6"/>
        <v>0</v>
      </c>
      <c r="O44" s="102" t="e">
        <f t="shared" si="1"/>
        <v>#DIV/0!</v>
      </c>
    </row>
    <row r="45" spans="1:15" ht="27" hidden="1">
      <c r="A45" s="98" t="s">
        <v>141</v>
      </c>
      <c r="B45" s="111" t="s">
        <v>155</v>
      </c>
      <c r="C45" s="112"/>
      <c r="D45" s="112"/>
      <c r="E45" s="100"/>
      <c r="F45" s="113"/>
      <c r="G45" s="113"/>
      <c r="H45" s="101" t="e">
        <f t="shared" si="14"/>
        <v>#DIV/0!</v>
      </c>
      <c r="I45" s="114">
        <f t="shared" si="9"/>
        <v>0</v>
      </c>
      <c r="J45" s="115"/>
      <c r="K45" s="116">
        <f t="shared" si="13"/>
        <v>0</v>
      </c>
      <c r="L45" s="114">
        <f t="shared" si="5"/>
        <v>0</v>
      </c>
      <c r="M45" s="115"/>
      <c r="N45" s="116">
        <f t="shared" si="6"/>
        <v>0</v>
      </c>
      <c r="O45" s="102" t="e">
        <f t="shared" si="1"/>
        <v>#DIV/0!</v>
      </c>
    </row>
    <row r="46" spans="1:15" ht="13.5">
      <c r="A46" s="120" t="s">
        <v>156</v>
      </c>
      <c r="B46" s="111" t="s">
        <v>157</v>
      </c>
      <c r="C46" s="112">
        <v>6232.1</v>
      </c>
      <c r="D46" s="112">
        <v>804.2</v>
      </c>
      <c r="E46" s="100">
        <f t="shared" si="11"/>
        <v>12.904157507100336</v>
      </c>
      <c r="F46" s="113">
        <v>6050.3</v>
      </c>
      <c r="G46" s="113">
        <v>1452.5</v>
      </c>
      <c r="H46" s="113">
        <f t="shared" si="14"/>
        <v>24.00707402938697</v>
      </c>
      <c r="I46" s="114">
        <f t="shared" si="9"/>
        <v>12282.400000000001</v>
      </c>
      <c r="J46" s="115"/>
      <c r="K46" s="116">
        <f t="shared" si="13"/>
        <v>12282.400000000001</v>
      </c>
      <c r="L46" s="114">
        <f t="shared" si="5"/>
        <v>2256.7</v>
      </c>
      <c r="M46" s="115"/>
      <c r="N46" s="116">
        <f t="shared" si="6"/>
        <v>2256.7</v>
      </c>
      <c r="O46" s="102">
        <f t="shared" si="1"/>
        <v>18.373444929329768</v>
      </c>
    </row>
    <row r="47" spans="1:15" ht="39" customHeight="1">
      <c r="A47" s="110" t="s">
        <v>158</v>
      </c>
      <c r="B47" s="126" t="s">
        <v>159</v>
      </c>
      <c r="C47" s="112">
        <v>3500</v>
      </c>
      <c r="D47" s="112">
        <v>1199.7</v>
      </c>
      <c r="E47" s="112">
        <f t="shared" si="11"/>
        <v>34.277142857142856</v>
      </c>
      <c r="F47" s="113">
        <v>1276</v>
      </c>
      <c r="G47" s="113">
        <v>131</v>
      </c>
      <c r="H47" s="113">
        <f t="shared" si="14"/>
        <v>10.266457680250783</v>
      </c>
      <c r="I47" s="114">
        <f t="shared" si="9"/>
        <v>4776</v>
      </c>
      <c r="J47" s="115">
        <v>1181</v>
      </c>
      <c r="K47" s="116">
        <f t="shared" si="13"/>
        <v>3595</v>
      </c>
      <c r="L47" s="114">
        <f t="shared" si="5"/>
        <v>1330.7</v>
      </c>
      <c r="M47" s="115">
        <v>44.6</v>
      </c>
      <c r="N47" s="116">
        <f t="shared" si="6"/>
        <v>1286.1000000000001</v>
      </c>
      <c r="O47" s="102">
        <f t="shared" si="1"/>
        <v>35.77468706536857</v>
      </c>
    </row>
    <row r="48" spans="1:15" ht="27" hidden="1">
      <c r="A48" s="110" t="s">
        <v>158</v>
      </c>
      <c r="B48" s="126" t="s">
        <v>160</v>
      </c>
      <c r="C48" s="112"/>
      <c r="D48" s="112"/>
      <c r="E48" s="112" t="e">
        <f t="shared" si="11"/>
        <v>#DIV/0!</v>
      </c>
      <c r="F48" s="113">
        <v>0</v>
      </c>
      <c r="G48" s="113">
        <v>0</v>
      </c>
      <c r="H48" s="113" t="e">
        <f t="shared" si="14"/>
        <v>#DIV/0!</v>
      </c>
      <c r="I48" s="114">
        <f t="shared" si="9"/>
        <v>0</v>
      </c>
      <c r="J48" s="115"/>
      <c r="K48" s="116">
        <f t="shared" si="13"/>
        <v>0</v>
      </c>
      <c r="L48" s="114">
        <f t="shared" si="5"/>
        <v>0</v>
      </c>
      <c r="M48" s="115"/>
      <c r="N48" s="116">
        <f t="shared" si="6"/>
        <v>0</v>
      </c>
      <c r="O48" s="102" t="e">
        <f t="shared" si="1"/>
        <v>#DIV/0!</v>
      </c>
    </row>
    <row r="49" spans="1:15" ht="41.25">
      <c r="A49" s="110" t="s">
        <v>158</v>
      </c>
      <c r="B49" s="126" t="s">
        <v>161</v>
      </c>
      <c r="C49" s="112">
        <v>3186.2</v>
      </c>
      <c r="D49" s="113"/>
      <c r="E49" s="100">
        <f t="shared" si="11"/>
        <v>0</v>
      </c>
      <c r="F49" s="113">
        <v>0</v>
      </c>
      <c r="G49" s="113"/>
      <c r="H49" s="113" t="e">
        <f t="shared" si="14"/>
        <v>#DIV/0!</v>
      </c>
      <c r="I49" s="114">
        <f t="shared" si="9"/>
        <v>3186.2</v>
      </c>
      <c r="J49" s="115"/>
      <c r="K49" s="116">
        <f t="shared" si="13"/>
        <v>3186.2</v>
      </c>
      <c r="L49" s="114">
        <f t="shared" si="5"/>
        <v>0</v>
      </c>
      <c r="M49" s="115"/>
      <c r="N49" s="116">
        <f t="shared" si="6"/>
        <v>0</v>
      </c>
      <c r="O49" s="102">
        <f t="shared" si="1"/>
        <v>0</v>
      </c>
    </row>
    <row r="50" spans="1:15" ht="27" hidden="1">
      <c r="A50" s="98" t="s">
        <v>158</v>
      </c>
      <c r="B50" s="126" t="s">
        <v>162</v>
      </c>
      <c r="C50" s="112"/>
      <c r="D50" s="113">
        <v>0</v>
      </c>
      <c r="E50" s="112" t="e">
        <f t="shared" si="11"/>
        <v>#DIV/0!</v>
      </c>
      <c r="F50" s="113"/>
      <c r="G50" s="113"/>
      <c r="H50" s="113" t="e">
        <f t="shared" si="14"/>
        <v>#DIV/0!</v>
      </c>
      <c r="I50" s="114">
        <f t="shared" si="9"/>
        <v>0</v>
      </c>
      <c r="J50" s="115"/>
      <c r="K50" s="116">
        <f t="shared" si="13"/>
        <v>0</v>
      </c>
      <c r="L50" s="114">
        <f t="shared" si="5"/>
        <v>0</v>
      </c>
      <c r="M50" s="115"/>
      <c r="N50" s="116">
        <f t="shared" si="6"/>
        <v>0</v>
      </c>
      <c r="O50" s="102" t="e">
        <f t="shared" si="1"/>
        <v>#DIV/0!</v>
      </c>
    </row>
    <row r="51" spans="1:15" ht="54.75" hidden="1">
      <c r="A51" s="98" t="s">
        <v>158</v>
      </c>
      <c r="B51" s="126" t="s">
        <v>163</v>
      </c>
      <c r="C51" s="112"/>
      <c r="D51" s="113"/>
      <c r="E51" s="112" t="e">
        <f>D51/C51*100</f>
        <v>#DIV/0!</v>
      </c>
      <c r="F51" s="113"/>
      <c r="G51" s="113"/>
      <c r="H51" s="113" t="e">
        <f>G51/F51*100</f>
        <v>#DIV/0!</v>
      </c>
      <c r="I51" s="114">
        <f t="shared" si="9"/>
        <v>0</v>
      </c>
      <c r="J51" s="115"/>
      <c r="K51" s="116">
        <f t="shared" si="13"/>
        <v>0</v>
      </c>
      <c r="L51" s="114">
        <f t="shared" si="5"/>
        <v>0</v>
      </c>
      <c r="M51" s="115"/>
      <c r="N51" s="116">
        <f t="shared" si="6"/>
        <v>0</v>
      </c>
      <c r="O51" s="102" t="e">
        <f>N51/K51*100</f>
        <v>#DIV/0!</v>
      </c>
    </row>
    <row r="52" spans="1:15" ht="27">
      <c r="A52" s="98" t="s">
        <v>158</v>
      </c>
      <c r="B52" s="126" t="s">
        <v>164</v>
      </c>
      <c r="C52" s="112">
        <v>1952.4</v>
      </c>
      <c r="D52" s="113">
        <v>540.8</v>
      </c>
      <c r="E52" s="112">
        <f t="shared" si="11"/>
        <v>27.699241958615033</v>
      </c>
      <c r="F52" s="113">
        <v>0</v>
      </c>
      <c r="G52" s="113"/>
      <c r="H52" s="113" t="e">
        <f t="shared" si="14"/>
        <v>#DIV/0!</v>
      </c>
      <c r="I52" s="114">
        <f t="shared" si="9"/>
        <v>1952.4</v>
      </c>
      <c r="J52" s="115"/>
      <c r="K52" s="116">
        <f t="shared" si="13"/>
        <v>1952.4</v>
      </c>
      <c r="L52" s="114">
        <f>D52+G52</f>
        <v>540.8</v>
      </c>
      <c r="M52" s="115"/>
      <c r="N52" s="116">
        <f t="shared" si="6"/>
        <v>540.8</v>
      </c>
      <c r="O52" s="102">
        <f t="shared" si="1"/>
        <v>27.699241958615033</v>
      </c>
    </row>
    <row r="53" spans="1:15" ht="36" customHeight="1">
      <c r="A53" s="98" t="s">
        <v>158</v>
      </c>
      <c r="B53" s="126" t="s">
        <v>165</v>
      </c>
      <c r="C53" s="112">
        <v>3049.2</v>
      </c>
      <c r="D53" s="113"/>
      <c r="E53" s="112">
        <f t="shared" si="11"/>
        <v>0</v>
      </c>
      <c r="F53" s="113"/>
      <c r="G53" s="113"/>
      <c r="H53" s="113" t="e">
        <f t="shared" si="14"/>
        <v>#DIV/0!</v>
      </c>
      <c r="I53" s="114">
        <f t="shared" si="9"/>
        <v>3049.2</v>
      </c>
      <c r="J53" s="115"/>
      <c r="K53" s="116">
        <f t="shared" si="13"/>
        <v>3049.2</v>
      </c>
      <c r="L53" s="114">
        <f t="shared" si="5"/>
        <v>0</v>
      </c>
      <c r="M53" s="115"/>
      <c r="N53" s="116">
        <f t="shared" si="6"/>
        <v>0</v>
      </c>
      <c r="O53" s="102">
        <f t="shared" si="1"/>
        <v>0</v>
      </c>
    </row>
    <row r="54" spans="1:15" ht="36" customHeight="1">
      <c r="A54" s="98" t="s">
        <v>158</v>
      </c>
      <c r="B54" s="126" t="s">
        <v>166</v>
      </c>
      <c r="C54" s="112">
        <v>5133.8</v>
      </c>
      <c r="D54" s="113"/>
      <c r="E54" s="112">
        <f t="shared" si="11"/>
        <v>0</v>
      </c>
      <c r="F54" s="113"/>
      <c r="G54" s="113"/>
      <c r="H54" s="113" t="e">
        <f t="shared" si="14"/>
        <v>#DIV/0!</v>
      </c>
      <c r="I54" s="114">
        <f t="shared" si="9"/>
        <v>5133.8</v>
      </c>
      <c r="J54" s="115"/>
      <c r="K54" s="116">
        <f t="shared" si="13"/>
        <v>5133.8</v>
      </c>
      <c r="L54" s="114">
        <f t="shared" si="5"/>
        <v>0</v>
      </c>
      <c r="M54" s="115"/>
      <c r="N54" s="116">
        <f t="shared" si="6"/>
        <v>0</v>
      </c>
      <c r="O54" s="102">
        <f t="shared" si="1"/>
        <v>0</v>
      </c>
    </row>
    <row r="55" spans="1:15" ht="27" hidden="1">
      <c r="A55" s="98" t="s">
        <v>158</v>
      </c>
      <c r="B55" s="126" t="s">
        <v>167</v>
      </c>
      <c r="C55" s="112"/>
      <c r="D55" s="113"/>
      <c r="E55" s="112" t="e">
        <f>D55/C55*100</f>
        <v>#DIV/0!</v>
      </c>
      <c r="F55" s="113"/>
      <c r="G55" s="113"/>
      <c r="H55" s="113" t="e">
        <f t="shared" si="14"/>
        <v>#DIV/0!</v>
      </c>
      <c r="I55" s="114">
        <f t="shared" si="9"/>
        <v>0</v>
      </c>
      <c r="J55" s="115"/>
      <c r="K55" s="116">
        <f t="shared" si="13"/>
        <v>0</v>
      </c>
      <c r="L55" s="114">
        <f t="shared" si="5"/>
        <v>0</v>
      </c>
      <c r="M55" s="115"/>
      <c r="N55" s="116">
        <f t="shared" si="6"/>
        <v>0</v>
      </c>
      <c r="O55" s="102" t="e">
        <f t="shared" si="1"/>
        <v>#DIV/0!</v>
      </c>
    </row>
    <row r="56" spans="1:15" ht="54.75" hidden="1">
      <c r="A56" s="98" t="s">
        <v>158</v>
      </c>
      <c r="B56" s="126" t="s">
        <v>168</v>
      </c>
      <c r="C56" s="112"/>
      <c r="D56" s="113"/>
      <c r="E56" s="112" t="e">
        <f>D56/C56*100</f>
        <v>#DIV/0!</v>
      </c>
      <c r="F56" s="113"/>
      <c r="G56" s="113"/>
      <c r="H56" s="113"/>
      <c r="I56" s="114">
        <f t="shared" si="9"/>
        <v>0</v>
      </c>
      <c r="J56" s="115"/>
      <c r="K56" s="116">
        <f t="shared" si="13"/>
        <v>0</v>
      </c>
      <c r="L56" s="114">
        <f t="shared" si="5"/>
        <v>0</v>
      </c>
      <c r="M56" s="115"/>
      <c r="N56" s="116">
        <f t="shared" si="6"/>
        <v>0</v>
      </c>
      <c r="O56" s="102" t="e">
        <f t="shared" si="1"/>
        <v>#DIV/0!</v>
      </c>
    </row>
    <row r="57" spans="1:15" ht="27" hidden="1">
      <c r="A57" s="98" t="s">
        <v>158</v>
      </c>
      <c r="B57" s="126" t="s">
        <v>169</v>
      </c>
      <c r="C57" s="112">
        <v>0</v>
      </c>
      <c r="D57" s="113">
        <v>0</v>
      </c>
      <c r="E57" s="112"/>
      <c r="F57" s="113">
        <v>0</v>
      </c>
      <c r="G57" s="113">
        <v>0</v>
      </c>
      <c r="H57" s="113" t="e">
        <f>G57/F57*100</f>
        <v>#DIV/0!</v>
      </c>
      <c r="I57" s="114">
        <f t="shared" si="9"/>
        <v>0</v>
      </c>
      <c r="J57" s="115"/>
      <c r="K57" s="116">
        <f t="shared" si="13"/>
        <v>0</v>
      </c>
      <c r="L57" s="114">
        <f t="shared" si="5"/>
        <v>0</v>
      </c>
      <c r="M57" s="115"/>
      <c r="N57" s="116">
        <f t="shared" si="6"/>
        <v>0</v>
      </c>
      <c r="O57" s="102" t="e">
        <f t="shared" si="1"/>
        <v>#DIV/0!</v>
      </c>
    </row>
    <row r="58" spans="1:15" ht="27" hidden="1">
      <c r="A58" s="98" t="s">
        <v>158</v>
      </c>
      <c r="B58" s="126" t="s">
        <v>170</v>
      </c>
      <c r="C58" s="112">
        <v>0</v>
      </c>
      <c r="D58" s="113">
        <v>0</v>
      </c>
      <c r="E58" s="112"/>
      <c r="F58" s="113"/>
      <c r="G58" s="113"/>
      <c r="H58" s="113" t="e">
        <f t="shared" si="14"/>
        <v>#DIV/0!</v>
      </c>
      <c r="I58" s="114">
        <f t="shared" si="9"/>
        <v>0</v>
      </c>
      <c r="J58" s="115"/>
      <c r="K58" s="116">
        <f t="shared" si="13"/>
        <v>0</v>
      </c>
      <c r="L58" s="114">
        <f t="shared" si="5"/>
        <v>0</v>
      </c>
      <c r="M58" s="115"/>
      <c r="N58" s="116">
        <f t="shared" si="6"/>
        <v>0</v>
      </c>
      <c r="O58" s="102" t="e">
        <f t="shared" si="1"/>
        <v>#DIV/0!</v>
      </c>
    </row>
    <row r="59" spans="1:15" ht="13.5">
      <c r="A59" s="105" t="s">
        <v>171</v>
      </c>
      <c r="B59" s="106" t="s">
        <v>172</v>
      </c>
      <c r="C59" s="107">
        <f>SUM(C60:C108)</f>
        <v>875285.4</v>
      </c>
      <c r="D59" s="107">
        <f>SUM(D60:D108)</f>
        <v>143786.4</v>
      </c>
      <c r="E59" s="107">
        <f t="shared" si="11"/>
        <v>16.427373288758158</v>
      </c>
      <c r="F59" s="127">
        <f>SUM(F60:F108)</f>
        <v>135023.5</v>
      </c>
      <c r="G59" s="127">
        <f>SUM(G60:G108)</f>
        <v>16612.199999999997</v>
      </c>
      <c r="H59" s="127">
        <f>G59/F59*100</f>
        <v>12.303191666635806</v>
      </c>
      <c r="I59" s="128">
        <f t="shared" si="9"/>
        <v>1010308.9</v>
      </c>
      <c r="J59" s="107">
        <f>SUM(J60:J108)</f>
        <v>48643.600000000006</v>
      </c>
      <c r="K59" s="107">
        <f>SUM(K60:K108)</f>
        <v>961665.3</v>
      </c>
      <c r="L59" s="107">
        <f>SUM(L60:L108)</f>
        <v>160398.59999999998</v>
      </c>
      <c r="M59" s="107">
        <f>SUM(M60:M108)</f>
        <v>2209.4</v>
      </c>
      <c r="N59" s="107">
        <f>SUM(N60:N108)</f>
        <v>158189.19999999995</v>
      </c>
      <c r="O59" s="109">
        <f t="shared" si="1"/>
        <v>16.449506912644132</v>
      </c>
    </row>
    <row r="60" spans="1:15" ht="41.25" hidden="1">
      <c r="A60" s="110" t="s">
        <v>173</v>
      </c>
      <c r="B60" s="111" t="s">
        <v>174</v>
      </c>
      <c r="C60" s="112"/>
      <c r="D60" s="112"/>
      <c r="E60" s="100" t="e">
        <f t="shared" si="11"/>
        <v>#DIV/0!</v>
      </c>
      <c r="F60" s="113">
        <v>0</v>
      </c>
      <c r="G60" s="113">
        <v>0</v>
      </c>
      <c r="H60" s="101">
        <v>0</v>
      </c>
      <c r="I60" s="114">
        <f t="shared" si="9"/>
        <v>0</v>
      </c>
      <c r="J60" s="115"/>
      <c r="K60" s="116">
        <f t="shared" si="13"/>
        <v>0</v>
      </c>
      <c r="L60" s="114">
        <f t="shared" si="5"/>
        <v>0</v>
      </c>
      <c r="M60" s="115"/>
      <c r="N60" s="116">
        <f t="shared" si="6"/>
        <v>0</v>
      </c>
      <c r="O60" s="102" t="e">
        <f t="shared" si="1"/>
        <v>#DIV/0!</v>
      </c>
    </row>
    <row r="61" spans="1:15" ht="27" hidden="1">
      <c r="A61" s="110" t="s">
        <v>173</v>
      </c>
      <c r="B61" s="111" t="s">
        <v>175</v>
      </c>
      <c r="C61" s="112"/>
      <c r="D61" s="112"/>
      <c r="E61" s="100"/>
      <c r="F61" s="113"/>
      <c r="G61" s="113"/>
      <c r="H61" s="101">
        <v>0</v>
      </c>
      <c r="I61" s="114">
        <f t="shared" si="9"/>
        <v>0</v>
      </c>
      <c r="J61" s="115"/>
      <c r="K61" s="116">
        <f>I61-J61</f>
        <v>0</v>
      </c>
      <c r="L61" s="114">
        <f>D61+G61</f>
        <v>0</v>
      </c>
      <c r="M61" s="115"/>
      <c r="N61" s="116">
        <f t="shared" si="6"/>
        <v>0</v>
      </c>
      <c r="O61" s="102" t="e">
        <f t="shared" si="1"/>
        <v>#DIV/0!</v>
      </c>
    </row>
    <row r="62" spans="1:15" ht="27" hidden="1">
      <c r="A62" s="110" t="s">
        <v>173</v>
      </c>
      <c r="B62" s="111" t="s">
        <v>176</v>
      </c>
      <c r="C62" s="112">
        <v>0</v>
      </c>
      <c r="D62" s="112">
        <v>0</v>
      </c>
      <c r="E62" s="100" t="e">
        <f t="shared" si="11"/>
        <v>#DIV/0!</v>
      </c>
      <c r="F62" s="113"/>
      <c r="G62" s="113"/>
      <c r="H62" s="101">
        <v>0</v>
      </c>
      <c r="I62" s="114">
        <f t="shared" si="9"/>
        <v>0</v>
      </c>
      <c r="J62" s="115"/>
      <c r="K62" s="116">
        <f aca="true" t="shared" si="15" ref="K62:K108">I62-J62</f>
        <v>0</v>
      </c>
      <c r="L62" s="114">
        <f t="shared" si="5"/>
        <v>0</v>
      </c>
      <c r="M62" s="115"/>
      <c r="N62" s="116">
        <f t="shared" si="6"/>
        <v>0</v>
      </c>
      <c r="O62" s="102" t="e">
        <f>N62/K62*100</f>
        <v>#DIV/0!</v>
      </c>
    </row>
    <row r="63" spans="1:15" ht="27" hidden="1">
      <c r="A63" s="110" t="s">
        <v>173</v>
      </c>
      <c r="B63" s="111" t="s">
        <v>177</v>
      </c>
      <c r="C63" s="112"/>
      <c r="D63" s="112"/>
      <c r="E63" s="100" t="e">
        <f t="shared" si="11"/>
        <v>#DIV/0!</v>
      </c>
      <c r="F63" s="113"/>
      <c r="G63" s="113"/>
      <c r="H63" s="101">
        <v>0</v>
      </c>
      <c r="I63" s="114">
        <f t="shared" si="9"/>
        <v>0</v>
      </c>
      <c r="J63" s="115"/>
      <c r="K63" s="116">
        <f t="shared" si="15"/>
        <v>0</v>
      </c>
      <c r="L63" s="114">
        <f t="shared" si="5"/>
        <v>0</v>
      </c>
      <c r="M63" s="115"/>
      <c r="N63" s="116">
        <f t="shared" si="6"/>
        <v>0</v>
      </c>
      <c r="O63" s="102"/>
    </row>
    <row r="64" spans="1:15" ht="46.5" customHeight="1">
      <c r="A64" s="110" t="s">
        <v>173</v>
      </c>
      <c r="B64" s="111" t="s">
        <v>178</v>
      </c>
      <c r="C64" s="112">
        <v>161733</v>
      </c>
      <c r="D64" s="112">
        <v>42379.8</v>
      </c>
      <c r="E64" s="100">
        <f t="shared" si="11"/>
        <v>26.203557715494057</v>
      </c>
      <c r="F64" s="113"/>
      <c r="G64" s="113"/>
      <c r="H64" s="101">
        <v>0</v>
      </c>
      <c r="I64" s="114">
        <f t="shared" si="9"/>
        <v>161733</v>
      </c>
      <c r="J64" s="115"/>
      <c r="K64" s="116">
        <f t="shared" si="15"/>
        <v>161733</v>
      </c>
      <c r="L64" s="114">
        <f t="shared" si="5"/>
        <v>42379.8</v>
      </c>
      <c r="M64" s="115"/>
      <c r="N64" s="116">
        <f t="shared" si="6"/>
        <v>42379.8</v>
      </c>
      <c r="O64" s="102">
        <f>N64/K64*100</f>
        <v>26.203557715494057</v>
      </c>
    </row>
    <row r="65" spans="1:15" ht="57" customHeight="1">
      <c r="A65" s="110" t="s">
        <v>173</v>
      </c>
      <c r="B65" s="111" t="s">
        <v>179</v>
      </c>
      <c r="C65" s="112">
        <v>3317.1</v>
      </c>
      <c r="D65" s="112"/>
      <c r="E65" s="100">
        <f t="shared" si="11"/>
        <v>0</v>
      </c>
      <c r="F65" s="113"/>
      <c r="G65" s="113"/>
      <c r="H65" s="101">
        <v>0</v>
      </c>
      <c r="I65" s="114">
        <f t="shared" si="9"/>
        <v>3317.1</v>
      </c>
      <c r="J65" s="115"/>
      <c r="K65" s="116">
        <f t="shared" si="15"/>
        <v>3317.1</v>
      </c>
      <c r="L65" s="114">
        <f t="shared" si="5"/>
        <v>0</v>
      </c>
      <c r="M65" s="115"/>
      <c r="N65" s="116">
        <f t="shared" si="6"/>
        <v>0</v>
      </c>
      <c r="O65" s="102">
        <f t="shared" si="1"/>
        <v>0</v>
      </c>
    </row>
    <row r="66" spans="1:15" ht="54.75" hidden="1">
      <c r="A66" s="110" t="s">
        <v>173</v>
      </c>
      <c r="B66" s="111" t="s">
        <v>180</v>
      </c>
      <c r="C66" s="112"/>
      <c r="D66" s="112"/>
      <c r="E66" s="100" t="e">
        <f t="shared" si="11"/>
        <v>#DIV/0!</v>
      </c>
      <c r="F66" s="113"/>
      <c r="G66" s="113"/>
      <c r="H66" s="101">
        <v>0</v>
      </c>
      <c r="I66" s="114">
        <f t="shared" si="9"/>
        <v>0</v>
      </c>
      <c r="J66" s="115"/>
      <c r="K66" s="116">
        <f t="shared" si="15"/>
        <v>0</v>
      </c>
      <c r="L66" s="114">
        <f t="shared" si="5"/>
        <v>0</v>
      </c>
      <c r="M66" s="115"/>
      <c r="N66" s="116">
        <f t="shared" si="6"/>
        <v>0</v>
      </c>
      <c r="O66" s="102" t="e">
        <f t="shared" si="1"/>
        <v>#DIV/0!</v>
      </c>
    </row>
    <row r="67" spans="1:15" ht="69" hidden="1">
      <c r="A67" s="110" t="s">
        <v>173</v>
      </c>
      <c r="B67" s="111" t="s">
        <v>181</v>
      </c>
      <c r="C67" s="112"/>
      <c r="D67" s="112"/>
      <c r="E67" s="100" t="e">
        <f t="shared" si="11"/>
        <v>#DIV/0!</v>
      </c>
      <c r="F67" s="113"/>
      <c r="G67" s="113"/>
      <c r="H67" s="101">
        <v>0</v>
      </c>
      <c r="I67" s="114">
        <f t="shared" si="9"/>
        <v>0</v>
      </c>
      <c r="J67" s="115"/>
      <c r="K67" s="116">
        <f t="shared" si="15"/>
        <v>0</v>
      </c>
      <c r="L67" s="114">
        <f t="shared" si="5"/>
        <v>0</v>
      </c>
      <c r="M67" s="115"/>
      <c r="N67" s="116">
        <f t="shared" si="6"/>
        <v>0</v>
      </c>
      <c r="O67" s="102" t="e">
        <f t="shared" si="1"/>
        <v>#DIV/0!</v>
      </c>
    </row>
    <row r="68" spans="1:15" ht="27">
      <c r="A68" s="110" t="s">
        <v>173</v>
      </c>
      <c r="B68" s="111" t="s">
        <v>182</v>
      </c>
      <c r="C68" s="112">
        <v>6438.1</v>
      </c>
      <c r="D68" s="112">
        <v>300</v>
      </c>
      <c r="E68" s="100">
        <f>D68/C68*100</f>
        <v>4.659759867041518</v>
      </c>
      <c r="F68" s="113">
        <v>5200</v>
      </c>
      <c r="G68" s="113">
        <v>300</v>
      </c>
      <c r="H68" s="101">
        <f aca="true" t="shared" si="16" ref="H68:H76">G68/F68*100</f>
        <v>5.769230769230769</v>
      </c>
      <c r="I68" s="114">
        <f t="shared" si="9"/>
        <v>11638.1</v>
      </c>
      <c r="J68" s="115">
        <v>0</v>
      </c>
      <c r="K68" s="116">
        <f t="shared" si="15"/>
        <v>11638.1</v>
      </c>
      <c r="L68" s="114">
        <f t="shared" si="5"/>
        <v>600</v>
      </c>
      <c r="M68" s="115">
        <v>0</v>
      </c>
      <c r="N68" s="116">
        <f t="shared" si="6"/>
        <v>600</v>
      </c>
      <c r="O68" s="102">
        <f>N68/K68*100</f>
        <v>5.155480705613459</v>
      </c>
    </row>
    <row r="69" spans="1:15" ht="27.75" customHeight="1">
      <c r="A69" s="110" t="s">
        <v>173</v>
      </c>
      <c r="B69" s="111" t="s">
        <v>183</v>
      </c>
      <c r="C69" s="112">
        <v>2212.8</v>
      </c>
      <c r="D69" s="112">
        <v>586</v>
      </c>
      <c r="E69" s="100">
        <f>D69/C69*100</f>
        <v>26.482284887924802</v>
      </c>
      <c r="F69" s="113"/>
      <c r="G69" s="113"/>
      <c r="H69" s="101" t="e">
        <f t="shared" si="16"/>
        <v>#DIV/0!</v>
      </c>
      <c r="I69" s="114">
        <f t="shared" si="9"/>
        <v>2212.8</v>
      </c>
      <c r="J69" s="115"/>
      <c r="K69" s="116">
        <f t="shared" si="15"/>
        <v>2212.8</v>
      </c>
      <c r="L69" s="114">
        <f t="shared" si="5"/>
        <v>586</v>
      </c>
      <c r="M69" s="115"/>
      <c r="N69" s="116">
        <f t="shared" si="6"/>
        <v>586</v>
      </c>
      <c r="O69" s="102">
        <f t="shared" si="1"/>
        <v>26.482284887924802</v>
      </c>
    </row>
    <row r="70" spans="1:15" ht="30" customHeight="1">
      <c r="A70" s="98" t="s">
        <v>173</v>
      </c>
      <c r="B70" s="111" t="s">
        <v>184</v>
      </c>
      <c r="C70" s="112">
        <v>19096.4</v>
      </c>
      <c r="D70" s="112"/>
      <c r="E70" s="100">
        <f t="shared" si="11"/>
        <v>0</v>
      </c>
      <c r="F70" s="113">
        <v>21993.3</v>
      </c>
      <c r="G70" s="113">
        <v>601.2</v>
      </c>
      <c r="H70" s="101">
        <f t="shared" si="16"/>
        <v>2.7335597659287147</v>
      </c>
      <c r="I70" s="114">
        <f t="shared" si="9"/>
        <v>41089.7</v>
      </c>
      <c r="J70" s="115">
        <v>16176</v>
      </c>
      <c r="K70" s="116">
        <f t="shared" si="15"/>
        <v>24913.699999999997</v>
      </c>
      <c r="L70" s="114">
        <f t="shared" si="5"/>
        <v>601.2</v>
      </c>
      <c r="M70" s="115">
        <v>300</v>
      </c>
      <c r="N70" s="116">
        <f t="shared" si="6"/>
        <v>301.20000000000005</v>
      </c>
      <c r="O70" s="102">
        <f t="shared" si="1"/>
        <v>1.2089733760942778</v>
      </c>
    </row>
    <row r="71" spans="1:15" ht="54" customHeight="1">
      <c r="A71" s="110" t="s">
        <v>185</v>
      </c>
      <c r="B71" s="129" t="s">
        <v>186</v>
      </c>
      <c r="C71" s="100">
        <v>74753.4</v>
      </c>
      <c r="D71" s="100">
        <v>25550</v>
      </c>
      <c r="E71" s="100">
        <f t="shared" si="11"/>
        <v>34.17904737443381</v>
      </c>
      <c r="F71" s="101">
        <v>4000</v>
      </c>
      <c r="G71" s="101">
        <v>2500</v>
      </c>
      <c r="H71" s="101">
        <f t="shared" si="16"/>
        <v>62.5</v>
      </c>
      <c r="I71" s="114">
        <f t="shared" si="9"/>
        <v>78753.4</v>
      </c>
      <c r="J71" s="115">
        <v>0</v>
      </c>
      <c r="K71" s="116">
        <f t="shared" si="15"/>
        <v>78753.4</v>
      </c>
      <c r="L71" s="114">
        <f t="shared" si="5"/>
        <v>28050</v>
      </c>
      <c r="M71" s="115">
        <v>0</v>
      </c>
      <c r="N71" s="116">
        <f t="shared" si="6"/>
        <v>28050</v>
      </c>
      <c r="O71" s="102">
        <f t="shared" si="1"/>
        <v>35.6175098471939</v>
      </c>
    </row>
    <row r="72" spans="1:15" ht="96" hidden="1">
      <c r="A72" s="120" t="s">
        <v>185</v>
      </c>
      <c r="B72" s="111" t="s">
        <v>187</v>
      </c>
      <c r="C72" s="112"/>
      <c r="D72" s="112"/>
      <c r="E72" s="100" t="e">
        <f t="shared" si="11"/>
        <v>#DIV/0!</v>
      </c>
      <c r="F72" s="113"/>
      <c r="G72" s="113"/>
      <c r="H72" s="101" t="e">
        <f t="shared" si="16"/>
        <v>#DIV/0!</v>
      </c>
      <c r="I72" s="114">
        <f t="shared" si="9"/>
        <v>0</v>
      </c>
      <c r="J72" s="115"/>
      <c r="K72" s="116">
        <f t="shared" si="15"/>
        <v>0</v>
      </c>
      <c r="L72" s="114">
        <f t="shared" si="5"/>
        <v>0</v>
      </c>
      <c r="M72" s="115"/>
      <c r="N72" s="116">
        <f t="shared" si="6"/>
        <v>0</v>
      </c>
      <c r="O72" s="102" t="e">
        <f t="shared" si="1"/>
        <v>#DIV/0!</v>
      </c>
    </row>
    <row r="73" spans="1:15" ht="82.5" hidden="1">
      <c r="A73" s="110" t="s">
        <v>185</v>
      </c>
      <c r="B73" s="111" t="s">
        <v>188</v>
      </c>
      <c r="C73" s="112"/>
      <c r="D73" s="112"/>
      <c r="E73" s="100" t="e">
        <f t="shared" si="11"/>
        <v>#DIV/0!</v>
      </c>
      <c r="F73" s="113"/>
      <c r="G73" s="113"/>
      <c r="H73" s="101" t="e">
        <f t="shared" si="16"/>
        <v>#DIV/0!</v>
      </c>
      <c r="I73" s="114">
        <f t="shared" si="9"/>
        <v>0</v>
      </c>
      <c r="J73" s="115"/>
      <c r="K73" s="116">
        <f t="shared" si="15"/>
        <v>0</v>
      </c>
      <c r="L73" s="114">
        <f t="shared" si="5"/>
        <v>0</v>
      </c>
      <c r="M73" s="115"/>
      <c r="N73" s="116">
        <f t="shared" si="6"/>
        <v>0</v>
      </c>
      <c r="O73" s="102" t="e">
        <f t="shared" si="1"/>
        <v>#DIV/0!</v>
      </c>
    </row>
    <row r="74" spans="1:15" ht="69" hidden="1">
      <c r="A74" s="98" t="s">
        <v>185</v>
      </c>
      <c r="B74" s="111" t="s">
        <v>189</v>
      </c>
      <c r="C74" s="112"/>
      <c r="D74" s="112"/>
      <c r="E74" s="100" t="e">
        <f t="shared" si="11"/>
        <v>#DIV/0!</v>
      </c>
      <c r="F74" s="113"/>
      <c r="G74" s="113"/>
      <c r="H74" s="101" t="e">
        <f t="shared" si="16"/>
        <v>#DIV/0!</v>
      </c>
      <c r="I74" s="114">
        <f t="shared" si="9"/>
        <v>0</v>
      </c>
      <c r="J74" s="115"/>
      <c r="K74" s="116">
        <f t="shared" si="15"/>
        <v>0</v>
      </c>
      <c r="L74" s="114">
        <f t="shared" si="5"/>
        <v>0</v>
      </c>
      <c r="M74" s="115"/>
      <c r="N74" s="116">
        <f t="shared" si="6"/>
        <v>0</v>
      </c>
      <c r="O74" s="102" t="e">
        <f t="shared" si="1"/>
        <v>#DIV/0!</v>
      </c>
    </row>
    <row r="75" spans="1:15" ht="69" hidden="1">
      <c r="A75" s="98" t="s">
        <v>185</v>
      </c>
      <c r="B75" s="111" t="s">
        <v>190</v>
      </c>
      <c r="C75" s="112"/>
      <c r="D75" s="112"/>
      <c r="E75" s="100" t="e">
        <f t="shared" si="11"/>
        <v>#DIV/0!</v>
      </c>
      <c r="F75" s="113"/>
      <c r="G75" s="113"/>
      <c r="H75" s="101" t="e">
        <f t="shared" si="16"/>
        <v>#DIV/0!</v>
      </c>
      <c r="I75" s="114">
        <f t="shared" si="9"/>
        <v>0</v>
      </c>
      <c r="J75" s="115"/>
      <c r="K75" s="116">
        <f t="shared" si="15"/>
        <v>0</v>
      </c>
      <c r="L75" s="114">
        <f t="shared" si="5"/>
        <v>0</v>
      </c>
      <c r="M75" s="115"/>
      <c r="N75" s="116">
        <f t="shared" si="6"/>
        <v>0</v>
      </c>
      <c r="O75" s="102" t="e">
        <f t="shared" si="1"/>
        <v>#DIV/0!</v>
      </c>
    </row>
    <row r="76" spans="1:15" ht="27" hidden="1">
      <c r="A76" s="110" t="s">
        <v>185</v>
      </c>
      <c r="B76" s="111" t="s">
        <v>191</v>
      </c>
      <c r="C76" s="112"/>
      <c r="D76" s="112"/>
      <c r="E76" s="100" t="e">
        <f>D76/C76*100</f>
        <v>#DIV/0!</v>
      </c>
      <c r="F76" s="113">
        <v>0</v>
      </c>
      <c r="G76" s="113">
        <v>0</v>
      </c>
      <c r="H76" s="101" t="e">
        <f t="shared" si="16"/>
        <v>#DIV/0!</v>
      </c>
      <c r="I76" s="114">
        <f t="shared" si="9"/>
        <v>0</v>
      </c>
      <c r="J76" s="115"/>
      <c r="K76" s="116">
        <f t="shared" si="15"/>
        <v>0</v>
      </c>
      <c r="L76" s="114">
        <f t="shared" si="5"/>
        <v>0</v>
      </c>
      <c r="M76" s="115"/>
      <c r="N76" s="116">
        <f t="shared" si="6"/>
        <v>0</v>
      </c>
      <c r="O76" s="102" t="e">
        <f>N76/K76*100</f>
        <v>#DIV/0!</v>
      </c>
    </row>
    <row r="77" spans="1:15" ht="13.5" hidden="1">
      <c r="A77" s="110" t="s">
        <v>185</v>
      </c>
      <c r="B77" s="130"/>
      <c r="C77" s="112"/>
      <c r="D77" s="112"/>
      <c r="E77" s="100"/>
      <c r="F77" s="113"/>
      <c r="G77" s="113"/>
      <c r="H77" s="101"/>
      <c r="I77" s="114"/>
      <c r="J77" s="115"/>
      <c r="K77" s="116"/>
      <c r="L77" s="114"/>
      <c r="M77" s="115"/>
      <c r="N77" s="116"/>
      <c r="O77" s="102"/>
    </row>
    <row r="78" spans="1:15" ht="26.25" hidden="1">
      <c r="A78" s="110" t="s">
        <v>185</v>
      </c>
      <c r="B78" s="130" t="s">
        <v>192</v>
      </c>
      <c r="C78" s="112"/>
      <c r="D78" s="112"/>
      <c r="E78" s="100" t="e">
        <f>D78/C78*100</f>
        <v>#DIV/0!</v>
      </c>
      <c r="F78" s="113"/>
      <c r="G78" s="113"/>
      <c r="H78" s="101" t="e">
        <f>G78/F78*100</f>
        <v>#DIV/0!</v>
      </c>
      <c r="I78" s="114">
        <f>C78+F78</f>
        <v>0</v>
      </c>
      <c r="J78" s="115"/>
      <c r="K78" s="116">
        <f>I78-J78</f>
        <v>0</v>
      </c>
      <c r="L78" s="114">
        <f>D78+G78</f>
        <v>0</v>
      </c>
      <c r="M78" s="115"/>
      <c r="N78" s="116">
        <f>L78-M78</f>
        <v>0</v>
      </c>
      <c r="O78" s="102"/>
    </row>
    <row r="79" spans="1:15" ht="41.25">
      <c r="A79" s="98" t="s">
        <v>185</v>
      </c>
      <c r="B79" s="126" t="s">
        <v>193</v>
      </c>
      <c r="C79" s="112">
        <v>9674</v>
      </c>
      <c r="D79" s="112">
        <v>0</v>
      </c>
      <c r="E79" s="100">
        <f aca="true" t="shared" si="17" ref="E79:E91">D79/C79*100</f>
        <v>0</v>
      </c>
      <c r="F79" s="113">
        <v>675</v>
      </c>
      <c r="G79" s="113">
        <v>630</v>
      </c>
      <c r="H79" s="101">
        <f>G79/F79*100</f>
        <v>93.33333333333333</v>
      </c>
      <c r="I79" s="114">
        <f t="shared" si="9"/>
        <v>10349</v>
      </c>
      <c r="J79" s="115"/>
      <c r="K79" s="116">
        <f t="shared" si="15"/>
        <v>10349</v>
      </c>
      <c r="L79" s="114">
        <f>D79+G79</f>
        <v>630</v>
      </c>
      <c r="M79" s="115">
        <v>0</v>
      </c>
      <c r="N79" s="116">
        <f>L79-M79</f>
        <v>630</v>
      </c>
      <c r="O79" s="102">
        <f t="shared" si="1"/>
        <v>6.087544690308242</v>
      </c>
    </row>
    <row r="80" spans="1:15" ht="37.5" customHeight="1">
      <c r="A80" s="98" t="s">
        <v>185</v>
      </c>
      <c r="B80" s="126" t="s">
        <v>194</v>
      </c>
      <c r="C80" s="112">
        <v>27373.3</v>
      </c>
      <c r="D80" s="112"/>
      <c r="E80" s="100">
        <f t="shared" si="17"/>
        <v>0</v>
      </c>
      <c r="F80" s="113">
        <v>0</v>
      </c>
      <c r="G80" s="113">
        <v>0</v>
      </c>
      <c r="H80" s="101" t="e">
        <f>G80/F80*100</f>
        <v>#DIV/0!</v>
      </c>
      <c r="I80" s="114">
        <f t="shared" si="9"/>
        <v>27373.3</v>
      </c>
      <c r="J80" s="115"/>
      <c r="K80" s="116">
        <f t="shared" si="15"/>
        <v>27373.3</v>
      </c>
      <c r="L80" s="114">
        <f t="shared" si="5"/>
        <v>0</v>
      </c>
      <c r="M80" s="115"/>
      <c r="N80" s="116">
        <f t="shared" si="6"/>
        <v>0</v>
      </c>
      <c r="O80" s="102"/>
    </row>
    <row r="81" spans="1:15" ht="13.5" hidden="1">
      <c r="A81" s="98" t="s">
        <v>185</v>
      </c>
      <c r="B81" s="126" t="s">
        <v>195</v>
      </c>
      <c r="C81" s="112">
        <v>0</v>
      </c>
      <c r="D81" s="112">
        <v>0</v>
      </c>
      <c r="E81" s="100" t="e">
        <f t="shared" si="17"/>
        <v>#DIV/0!</v>
      </c>
      <c r="F81" s="113"/>
      <c r="G81" s="113"/>
      <c r="H81" s="101"/>
      <c r="I81" s="114">
        <f t="shared" si="9"/>
        <v>0</v>
      </c>
      <c r="J81" s="115"/>
      <c r="K81" s="116">
        <f t="shared" si="15"/>
        <v>0</v>
      </c>
      <c r="L81" s="114">
        <f t="shared" si="5"/>
        <v>0</v>
      </c>
      <c r="M81" s="115"/>
      <c r="N81" s="116">
        <f t="shared" si="6"/>
        <v>0</v>
      </c>
      <c r="O81" s="102"/>
    </row>
    <row r="82" spans="1:15" ht="41.25" hidden="1">
      <c r="A82" s="98" t="s">
        <v>185</v>
      </c>
      <c r="B82" s="131" t="s">
        <v>196</v>
      </c>
      <c r="C82" s="112">
        <v>0</v>
      </c>
      <c r="D82" s="112">
        <v>0</v>
      </c>
      <c r="E82" s="100" t="e">
        <f t="shared" si="17"/>
        <v>#DIV/0!</v>
      </c>
      <c r="F82" s="113"/>
      <c r="G82" s="113"/>
      <c r="H82" s="101" t="e">
        <f aca="true" t="shared" si="18" ref="H82:H91">G82/F82*100</f>
        <v>#DIV/0!</v>
      </c>
      <c r="I82" s="114">
        <f t="shared" si="9"/>
        <v>0</v>
      </c>
      <c r="J82" s="115"/>
      <c r="K82" s="116">
        <f t="shared" si="15"/>
        <v>0</v>
      </c>
      <c r="L82" s="114">
        <f t="shared" si="5"/>
        <v>0</v>
      </c>
      <c r="M82" s="115"/>
      <c r="N82" s="116">
        <f t="shared" si="6"/>
        <v>0</v>
      </c>
      <c r="O82" s="102" t="e">
        <f>N82/K82*100</f>
        <v>#DIV/0!</v>
      </c>
    </row>
    <row r="83" spans="1:15" ht="27">
      <c r="A83" s="98" t="s">
        <v>185</v>
      </c>
      <c r="B83" s="126" t="s">
        <v>197</v>
      </c>
      <c r="C83" s="112">
        <v>655.4</v>
      </c>
      <c r="D83" s="112">
        <v>334.4</v>
      </c>
      <c r="E83" s="100">
        <f t="shared" si="17"/>
        <v>51.022276472383275</v>
      </c>
      <c r="F83" s="113">
        <v>655.4</v>
      </c>
      <c r="G83" s="113">
        <v>334.4</v>
      </c>
      <c r="H83" s="101">
        <f t="shared" si="18"/>
        <v>51.022276472383275</v>
      </c>
      <c r="I83" s="114">
        <f t="shared" si="9"/>
        <v>1310.8</v>
      </c>
      <c r="J83" s="115">
        <v>655.4</v>
      </c>
      <c r="K83" s="116">
        <f t="shared" si="15"/>
        <v>655.4</v>
      </c>
      <c r="L83" s="114">
        <f t="shared" si="5"/>
        <v>668.8</v>
      </c>
      <c r="M83" s="115">
        <v>334.4</v>
      </c>
      <c r="N83" s="116">
        <f t="shared" si="6"/>
        <v>334.4</v>
      </c>
      <c r="O83" s="102">
        <f>N83/K83*100</f>
        <v>51.022276472383275</v>
      </c>
    </row>
    <row r="84" spans="1:15" ht="36.75" customHeight="1">
      <c r="A84" s="98" t="s">
        <v>185</v>
      </c>
      <c r="B84" s="132" t="s">
        <v>198</v>
      </c>
      <c r="C84" s="112">
        <v>510985</v>
      </c>
      <c r="D84" s="112">
        <v>74630.2</v>
      </c>
      <c r="E84" s="100">
        <f t="shared" si="17"/>
        <v>14.60516453516248</v>
      </c>
      <c r="F84" s="113"/>
      <c r="G84" s="113"/>
      <c r="H84" s="101" t="e">
        <f t="shared" si="18"/>
        <v>#DIV/0!</v>
      </c>
      <c r="I84" s="114">
        <f>C84+F84</f>
        <v>510985</v>
      </c>
      <c r="J84" s="115"/>
      <c r="K84" s="116">
        <f>I84-J84</f>
        <v>510985</v>
      </c>
      <c r="L84" s="114">
        <f>D84+G84</f>
        <v>74630.2</v>
      </c>
      <c r="M84" s="115"/>
      <c r="N84" s="116">
        <f>L84-M84</f>
        <v>74630.2</v>
      </c>
      <c r="O84" s="102">
        <f>N84/K84*100</f>
        <v>14.60516453516248</v>
      </c>
    </row>
    <row r="85" spans="1:15" ht="27" customHeight="1">
      <c r="A85" s="98" t="s">
        <v>185</v>
      </c>
      <c r="B85" s="126" t="s">
        <v>199</v>
      </c>
      <c r="C85" s="112"/>
      <c r="D85" s="112"/>
      <c r="E85" s="100" t="e">
        <f t="shared" si="17"/>
        <v>#DIV/0!</v>
      </c>
      <c r="F85" s="113">
        <v>16299.5</v>
      </c>
      <c r="G85" s="113">
        <v>1574.8</v>
      </c>
      <c r="H85" s="101">
        <f t="shared" si="18"/>
        <v>9.66164606276266</v>
      </c>
      <c r="I85" s="114">
        <f t="shared" si="9"/>
        <v>16299.5</v>
      </c>
      <c r="J85" s="115">
        <v>16299.5</v>
      </c>
      <c r="K85" s="116">
        <f t="shared" si="15"/>
        <v>0</v>
      </c>
      <c r="L85" s="114">
        <f t="shared" si="5"/>
        <v>1574.8</v>
      </c>
      <c r="M85" s="115">
        <v>1575</v>
      </c>
      <c r="N85" s="116">
        <f t="shared" si="6"/>
        <v>-0.20000000000004547</v>
      </c>
      <c r="O85" s="102" t="e">
        <f>N85/K85*100</f>
        <v>#DIV/0!</v>
      </c>
    </row>
    <row r="86" spans="1:15" ht="27" hidden="1">
      <c r="A86" s="98" t="s">
        <v>185</v>
      </c>
      <c r="B86" s="126" t="s">
        <v>200</v>
      </c>
      <c r="C86" s="112"/>
      <c r="D86" s="112"/>
      <c r="E86" s="100" t="e">
        <f t="shared" si="17"/>
        <v>#DIV/0!</v>
      </c>
      <c r="F86" s="113"/>
      <c r="G86" s="113"/>
      <c r="H86" s="101" t="e">
        <f t="shared" si="18"/>
        <v>#DIV/0!</v>
      </c>
      <c r="I86" s="114">
        <f t="shared" si="9"/>
        <v>0</v>
      </c>
      <c r="J86" s="115"/>
      <c r="K86" s="116">
        <f t="shared" si="15"/>
        <v>0</v>
      </c>
      <c r="L86" s="114">
        <f t="shared" si="5"/>
        <v>0</v>
      </c>
      <c r="M86" s="115"/>
      <c r="N86" s="116">
        <f t="shared" si="6"/>
        <v>0</v>
      </c>
      <c r="O86" s="102" t="e">
        <f>N86/K86*100</f>
        <v>#DIV/0!</v>
      </c>
    </row>
    <row r="87" spans="1:15" ht="27">
      <c r="A87" s="98" t="s">
        <v>185</v>
      </c>
      <c r="B87" s="126" t="s">
        <v>201</v>
      </c>
      <c r="C87" s="112">
        <v>37551.6</v>
      </c>
      <c r="D87" s="112">
        <v>6</v>
      </c>
      <c r="E87" s="100">
        <f t="shared" si="17"/>
        <v>0.015978014252388713</v>
      </c>
      <c r="F87" s="113"/>
      <c r="G87" s="113"/>
      <c r="H87" s="101" t="e">
        <f t="shared" si="18"/>
        <v>#DIV/0!</v>
      </c>
      <c r="I87" s="114">
        <f t="shared" si="9"/>
        <v>37551.6</v>
      </c>
      <c r="J87" s="115"/>
      <c r="K87" s="116">
        <f t="shared" si="15"/>
        <v>37551.6</v>
      </c>
      <c r="L87" s="114">
        <f t="shared" si="5"/>
        <v>6</v>
      </c>
      <c r="M87" s="115"/>
      <c r="N87" s="116">
        <f t="shared" si="6"/>
        <v>6</v>
      </c>
      <c r="O87" s="133">
        <f t="shared" si="1"/>
        <v>0.015978014252388713</v>
      </c>
    </row>
    <row r="88" spans="1:15" ht="27" hidden="1">
      <c r="A88" s="98" t="s">
        <v>185</v>
      </c>
      <c r="B88" s="126" t="s">
        <v>202</v>
      </c>
      <c r="C88" s="112">
        <v>0</v>
      </c>
      <c r="D88" s="112">
        <v>0</v>
      </c>
      <c r="E88" s="100" t="e">
        <f t="shared" si="17"/>
        <v>#DIV/0!</v>
      </c>
      <c r="F88" s="113">
        <v>0</v>
      </c>
      <c r="G88" s="113">
        <v>0</v>
      </c>
      <c r="H88" s="101" t="e">
        <f t="shared" si="18"/>
        <v>#DIV/0!</v>
      </c>
      <c r="I88" s="114">
        <f t="shared" si="9"/>
        <v>0</v>
      </c>
      <c r="J88" s="115"/>
      <c r="K88" s="116">
        <f t="shared" si="15"/>
        <v>0</v>
      </c>
      <c r="L88" s="114">
        <f t="shared" si="5"/>
        <v>0</v>
      </c>
      <c r="M88" s="115"/>
      <c r="N88" s="116">
        <f t="shared" si="6"/>
        <v>0</v>
      </c>
      <c r="O88" s="102" t="e">
        <f t="shared" si="1"/>
        <v>#DIV/0!</v>
      </c>
    </row>
    <row r="89" spans="1:15" ht="27" hidden="1">
      <c r="A89" s="98" t="s">
        <v>185</v>
      </c>
      <c r="B89" s="126" t="s">
        <v>203</v>
      </c>
      <c r="C89" s="112">
        <v>0</v>
      </c>
      <c r="D89" s="112">
        <v>0</v>
      </c>
      <c r="E89" s="100" t="e">
        <f t="shared" si="17"/>
        <v>#DIV/0!</v>
      </c>
      <c r="F89" s="113">
        <v>0</v>
      </c>
      <c r="G89" s="113">
        <v>0</v>
      </c>
      <c r="H89" s="101" t="e">
        <f t="shared" si="18"/>
        <v>#DIV/0!</v>
      </c>
      <c r="I89" s="114">
        <f t="shared" si="9"/>
        <v>0</v>
      </c>
      <c r="J89" s="115"/>
      <c r="K89" s="116">
        <f t="shared" si="15"/>
        <v>0</v>
      </c>
      <c r="L89" s="114">
        <f t="shared" si="5"/>
        <v>0</v>
      </c>
      <c r="M89" s="115"/>
      <c r="N89" s="116">
        <f t="shared" si="6"/>
        <v>0</v>
      </c>
      <c r="O89" s="102" t="e">
        <f t="shared" si="1"/>
        <v>#DIV/0!</v>
      </c>
    </row>
    <row r="90" spans="1:15" ht="27">
      <c r="A90" s="98" t="s">
        <v>185</v>
      </c>
      <c r="B90" s="126" t="s">
        <v>204</v>
      </c>
      <c r="C90" s="112">
        <v>1344.7</v>
      </c>
      <c r="D90" s="112"/>
      <c r="E90" s="100">
        <f t="shared" si="17"/>
        <v>0</v>
      </c>
      <c r="F90" s="113"/>
      <c r="G90" s="113"/>
      <c r="H90" s="101" t="e">
        <f t="shared" si="18"/>
        <v>#DIV/0!</v>
      </c>
      <c r="I90" s="114">
        <f t="shared" si="9"/>
        <v>1344.7</v>
      </c>
      <c r="J90" s="115"/>
      <c r="K90" s="116">
        <f t="shared" si="15"/>
        <v>1344.7</v>
      </c>
      <c r="L90" s="114">
        <f t="shared" si="5"/>
        <v>0</v>
      </c>
      <c r="M90" s="115"/>
      <c r="N90" s="116">
        <f t="shared" si="6"/>
        <v>0</v>
      </c>
      <c r="O90" s="102">
        <f t="shared" si="1"/>
        <v>0</v>
      </c>
    </row>
    <row r="91" spans="1:15" ht="57" customHeight="1">
      <c r="A91" s="98" t="s">
        <v>205</v>
      </c>
      <c r="B91" s="126" t="s">
        <v>206</v>
      </c>
      <c r="C91" s="112">
        <v>11287.3</v>
      </c>
      <c r="D91" s="112">
        <v>0</v>
      </c>
      <c r="E91" s="100">
        <f t="shared" si="17"/>
        <v>0</v>
      </c>
      <c r="F91" s="112">
        <v>11287.3</v>
      </c>
      <c r="G91" s="113">
        <v>0</v>
      </c>
      <c r="H91" s="101">
        <f t="shared" si="18"/>
        <v>0</v>
      </c>
      <c r="I91" s="114">
        <f t="shared" si="9"/>
        <v>22574.6</v>
      </c>
      <c r="J91" s="115">
        <v>9707.7</v>
      </c>
      <c r="K91" s="116">
        <f t="shared" si="15"/>
        <v>12866.899999999998</v>
      </c>
      <c r="L91" s="114">
        <f t="shared" si="5"/>
        <v>0</v>
      </c>
      <c r="M91" s="115">
        <v>0</v>
      </c>
      <c r="N91" s="116">
        <f t="shared" si="6"/>
        <v>0</v>
      </c>
      <c r="O91" s="102">
        <f t="shared" si="1"/>
        <v>0</v>
      </c>
    </row>
    <row r="92" spans="1:15" ht="57.75" customHeight="1">
      <c r="A92" s="124" t="s">
        <v>205</v>
      </c>
      <c r="B92" s="111" t="s">
        <v>207</v>
      </c>
      <c r="C92" s="112">
        <v>4500</v>
      </c>
      <c r="D92" s="112"/>
      <c r="E92" s="100">
        <f t="shared" si="11"/>
        <v>0</v>
      </c>
      <c r="F92" s="112">
        <v>4500</v>
      </c>
      <c r="G92" s="113"/>
      <c r="H92" s="101">
        <f>G92/F92*100</f>
        <v>0</v>
      </c>
      <c r="I92" s="114">
        <f aca="true" t="shared" si="19" ref="I92:I108">C92+F92</f>
        <v>9000</v>
      </c>
      <c r="J92" s="115">
        <v>1500</v>
      </c>
      <c r="K92" s="116">
        <f t="shared" si="15"/>
        <v>7500</v>
      </c>
      <c r="L92" s="114">
        <f aca="true" t="shared" si="20" ref="L92:L154">D92+G92</f>
        <v>0</v>
      </c>
      <c r="M92" s="115">
        <v>0</v>
      </c>
      <c r="N92" s="116">
        <f aca="true" t="shared" si="21" ref="N92:N154">L92-M92</f>
        <v>0</v>
      </c>
      <c r="O92" s="102">
        <f t="shared" si="1"/>
        <v>0</v>
      </c>
    </row>
    <row r="93" spans="1:15" ht="35.25" customHeight="1">
      <c r="A93" s="98" t="s">
        <v>205</v>
      </c>
      <c r="B93" s="111" t="s">
        <v>208</v>
      </c>
      <c r="C93" s="112">
        <v>4305</v>
      </c>
      <c r="D93" s="112"/>
      <c r="E93" s="100">
        <f t="shared" si="11"/>
        <v>0</v>
      </c>
      <c r="F93" s="112">
        <v>4305</v>
      </c>
      <c r="G93" s="113">
        <v>0</v>
      </c>
      <c r="H93" s="101">
        <f>G93/F93*100</f>
        <v>0</v>
      </c>
      <c r="I93" s="114">
        <f t="shared" si="19"/>
        <v>8610</v>
      </c>
      <c r="J93" s="115">
        <v>4305</v>
      </c>
      <c r="K93" s="116">
        <f t="shared" si="15"/>
        <v>4305</v>
      </c>
      <c r="L93" s="114">
        <f t="shared" si="20"/>
        <v>0</v>
      </c>
      <c r="M93" s="115">
        <v>0</v>
      </c>
      <c r="N93" s="116">
        <f t="shared" si="21"/>
        <v>0</v>
      </c>
      <c r="O93" s="102">
        <f>N93/K93*100</f>
        <v>0</v>
      </c>
    </row>
    <row r="94" spans="1:15" ht="27" hidden="1">
      <c r="A94" s="98" t="s">
        <v>205</v>
      </c>
      <c r="B94" s="111" t="s">
        <v>209</v>
      </c>
      <c r="C94" s="112"/>
      <c r="D94" s="112"/>
      <c r="E94" s="100" t="e">
        <f t="shared" si="11"/>
        <v>#DIV/0!</v>
      </c>
      <c r="F94" s="112"/>
      <c r="G94" s="113"/>
      <c r="H94" s="101"/>
      <c r="I94" s="114">
        <f t="shared" si="19"/>
        <v>0</v>
      </c>
      <c r="J94" s="115"/>
      <c r="K94" s="116">
        <f t="shared" si="15"/>
        <v>0</v>
      </c>
      <c r="L94" s="114">
        <f t="shared" si="20"/>
        <v>0</v>
      </c>
      <c r="M94" s="115"/>
      <c r="N94" s="116">
        <f t="shared" si="21"/>
        <v>0</v>
      </c>
      <c r="O94" s="102"/>
    </row>
    <row r="95" spans="1:15" ht="27" hidden="1">
      <c r="A95" s="98" t="s">
        <v>205</v>
      </c>
      <c r="B95" s="134" t="s">
        <v>210</v>
      </c>
      <c r="C95" s="112"/>
      <c r="D95" s="112"/>
      <c r="E95" s="100" t="e">
        <f>D95/C95*100</f>
        <v>#DIV/0!</v>
      </c>
      <c r="F95" s="135">
        <v>0</v>
      </c>
      <c r="G95" s="113">
        <v>0</v>
      </c>
      <c r="H95" s="101" t="e">
        <f aca="true" t="shared" si="22" ref="H95:H103">G95/F95*100</f>
        <v>#DIV/0!</v>
      </c>
      <c r="I95" s="114">
        <f>C95+F95</f>
        <v>0</v>
      </c>
      <c r="J95" s="115"/>
      <c r="K95" s="116">
        <f>I95-J95</f>
        <v>0</v>
      </c>
      <c r="L95" s="114">
        <f>D95+G95</f>
        <v>0</v>
      </c>
      <c r="M95" s="115"/>
      <c r="N95" s="116">
        <f t="shared" si="21"/>
        <v>0</v>
      </c>
      <c r="O95" s="102" t="e">
        <f>N95/K95*100</f>
        <v>#DIV/0!</v>
      </c>
    </row>
    <row r="96" spans="1:15" ht="41.25" hidden="1">
      <c r="A96" s="98" t="s">
        <v>205</v>
      </c>
      <c r="B96" s="134" t="s">
        <v>211</v>
      </c>
      <c r="C96" s="112"/>
      <c r="D96" s="112">
        <v>0</v>
      </c>
      <c r="E96" s="100" t="e">
        <f>D96/C96*100</f>
        <v>#DIV/0!</v>
      </c>
      <c r="F96" s="112">
        <v>0</v>
      </c>
      <c r="G96" s="113">
        <v>0</v>
      </c>
      <c r="H96" s="101" t="e">
        <f t="shared" si="22"/>
        <v>#DIV/0!</v>
      </c>
      <c r="I96" s="114">
        <f>C96+F96</f>
        <v>0</v>
      </c>
      <c r="J96" s="115"/>
      <c r="K96" s="116">
        <f>I96-J96</f>
        <v>0</v>
      </c>
      <c r="L96" s="114">
        <f>D96+G96</f>
        <v>0</v>
      </c>
      <c r="M96" s="115"/>
      <c r="N96" s="116">
        <f>L96-M96</f>
        <v>0</v>
      </c>
      <c r="O96" s="102" t="e">
        <f>N96/K96*100</f>
        <v>#DIV/0!</v>
      </c>
    </row>
    <row r="97" spans="1:15" ht="41.25" hidden="1">
      <c r="A97" s="98" t="s">
        <v>205</v>
      </c>
      <c r="B97" s="111" t="s">
        <v>212</v>
      </c>
      <c r="C97" s="112">
        <v>0</v>
      </c>
      <c r="D97" s="112">
        <v>0</v>
      </c>
      <c r="E97" s="100" t="e">
        <f t="shared" si="11"/>
        <v>#DIV/0!</v>
      </c>
      <c r="F97" s="112">
        <v>0</v>
      </c>
      <c r="G97" s="113">
        <v>0</v>
      </c>
      <c r="H97" s="101" t="e">
        <f t="shared" si="22"/>
        <v>#DIV/0!</v>
      </c>
      <c r="I97" s="114">
        <f t="shared" si="19"/>
        <v>0</v>
      </c>
      <c r="J97" s="115">
        <v>0</v>
      </c>
      <c r="K97" s="116">
        <f t="shared" si="15"/>
        <v>0</v>
      </c>
      <c r="L97" s="114">
        <f t="shared" si="20"/>
        <v>0</v>
      </c>
      <c r="M97" s="115">
        <v>0</v>
      </c>
      <c r="N97" s="116">
        <f>L97-M97</f>
        <v>0</v>
      </c>
      <c r="O97" s="102" t="e">
        <f t="shared" si="1"/>
        <v>#DIV/0!</v>
      </c>
    </row>
    <row r="98" spans="1:15" ht="41.25" hidden="1">
      <c r="A98" s="136" t="s">
        <v>205</v>
      </c>
      <c r="B98" s="137" t="s">
        <v>213</v>
      </c>
      <c r="C98" s="112">
        <v>0</v>
      </c>
      <c r="D98" s="112">
        <v>0</v>
      </c>
      <c r="E98" s="100" t="e">
        <f t="shared" si="11"/>
        <v>#DIV/0!</v>
      </c>
      <c r="F98" s="112">
        <v>0</v>
      </c>
      <c r="G98" s="113">
        <v>0</v>
      </c>
      <c r="H98" s="101" t="e">
        <f t="shared" si="22"/>
        <v>#DIV/0!</v>
      </c>
      <c r="I98" s="114">
        <f t="shared" si="19"/>
        <v>0</v>
      </c>
      <c r="J98" s="115"/>
      <c r="K98" s="116">
        <f t="shared" si="15"/>
        <v>0</v>
      </c>
      <c r="L98" s="114">
        <f t="shared" si="20"/>
        <v>0</v>
      </c>
      <c r="M98" s="115"/>
      <c r="N98" s="116">
        <f t="shared" si="21"/>
        <v>0</v>
      </c>
      <c r="O98" s="102" t="e">
        <f t="shared" si="1"/>
        <v>#DIV/0!</v>
      </c>
    </row>
    <row r="99" spans="1:15" ht="41.25" hidden="1">
      <c r="A99" s="98" t="s">
        <v>205</v>
      </c>
      <c r="B99" s="111" t="s">
        <v>214</v>
      </c>
      <c r="C99" s="112"/>
      <c r="D99" s="112"/>
      <c r="E99" s="100"/>
      <c r="F99" s="112"/>
      <c r="G99" s="113"/>
      <c r="H99" s="101" t="e">
        <f t="shared" si="22"/>
        <v>#DIV/0!</v>
      </c>
      <c r="I99" s="114">
        <f t="shared" si="19"/>
        <v>0</v>
      </c>
      <c r="J99" s="115"/>
      <c r="K99" s="116">
        <f t="shared" si="15"/>
        <v>0</v>
      </c>
      <c r="L99" s="114">
        <f t="shared" si="20"/>
        <v>0</v>
      </c>
      <c r="M99" s="115"/>
      <c r="N99" s="116">
        <f t="shared" si="21"/>
        <v>0</v>
      </c>
      <c r="O99" s="102"/>
    </row>
    <row r="100" spans="1:15" ht="27" hidden="1">
      <c r="A100" s="98" t="s">
        <v>205</v>
      </c>
      <c r="B100" s="111" t="s">
        <v>215</v>
      </c>
      <c r="C100" s="112"/>
      <c r="D100" s="112"/>
      <c r="E100" s="100" t="e">
        <f t="shared" si="11"/>
        <v>#DIV/0!</v>
      </c>
      <c r="F100" s="112"/>
      <c r="G100" s="113"/>
      <c r="H100" s="101" t="e">
        <f t="shared" si="22"/>
        <v>#DIV/0!</v>
      </c>
      <c r="I100" s="114">
        <f t="shared" si="19"/>
        <v>0</v>
      </c>
      <c r="J100" s="115"/>
      <c r="K100" s="116">
        <f t="shared" si="15"/>
        <v>0</v>
      </c>
      <c r="L100" s="114">
        <f t="shared" si="20"/>
        <v>0</v>
      </c>
      <c r="M100" s="115"/>
      <c r="N100" s="116">
        <f t="shared" si="21"/>
        <v>0</v>
      </c>
      <c r="O100" s="102" t="e">
        <f t="shared" si="1"/>
        <v>#DIV/0!</v>
      </c>
    </row>
    <row r="101" spans="1:15" ht="27" hidden="1">
      <c r="A101" s="98" t="s">
        <v>205</v>
      </c>
      <c r="B101" s="111" t="s">
        <v>216</v>
      </c>
      <c r="C101" s="112"/>
      <c r="D101" s="112"/>
      <c r="E101" s="100"/>
      <c r="F101" s="112">
        <v>0</v>
      </c>
      <c r="G101" s="113">
        <v>0</v>
      </c>
      <c r="H101" s="101" t="e">
        <f t="shared" si="22"/>
        <v>#DIV/0!</v>
      </c>
      <c r="I101" s="114">
        <f>C101+F101</f>
        <v>0</v>
      </c>
      <c r="J101" s="115"/>
      <c r="K101" s="116">
        <f t="shared" si="15"/>
        <v>0</v>
      </c>
      <c r="L101" s="114">
        <f>D101+G101</f>
        <v>0</v>
      </c>
      <c r="M101" s="115"/>
      <c r="N101" s="116">
        <f t="shared" si="21"/>
        <v>0</v>
      </c>
      <c r="O101" s="102" t="e">
        <f>N101/K101*100</f>
        <v>#DIV/0!</v>
      </c>
    </row>
    <row r="102" spans="1:15" ht="41.25" hidden="1">
      <c r="A102" s="98" t="s">
        <v>205</v>
      </c>
      <c r="B102" s="129" t="s">
        <v>217</v>
      </c>
      <c r="C102" s="112"/>
      <c r="D102" s="112"/>
      <c r="E102" s="100"/>
      <c r="F102" s="112"/>
      <c r="G102" s="113"/>
      <c r="H102" s="101" t="e">
        <f t="shared" si="22"/>
        <v>#DIV/0!</v>
      </c>
      <c r="I102" s="114">
        <f t="shared" si="19"/>
        <v>0</v>
      </c>
      <c r="J102" s="115"/>
      <c r="K102" s="116">
        <f t="shared" si="15"/>
        <v>0</v>
      </c>
      <c r="L102" s="114">
        <f t="shared" si="20"/>
        <v>0</v>
      </c>
      <c r="M102" s="115"/>
      <c r="N102" s="116">
        <f t="shared" si="21"/>
        <v>0</v>
      </c>
      <c r="O102" s="102" t="e">
        <f t="shared" si="1"/>
        <v>#DIV/0!</v>
      </c>
    </row>
    <row r="103" spans="1:15" ht="13.5" hidden="1">
      <c r="A103" s="98" t="s">
        <v>205</v>
      </c>
      <c r="B103" s="111" t="s">
        <v>218</v>
      </c>
      <c r="C103" s="112"/>
      <c r="D103" s="112"/>
      <c r="E103" s="100" t="e">
        <f t="shared" si="11"/>
        <v>#DIV/0!</v>
      </c>
      <c r="F103" s="112"/>
      <c r="G103" s="113"/>
      <c r="H103" s="101" t="e">
        <f t="shared" si="22"/>
        <v>#DIV/0!</v>
      </c>
      <c r="I103" s="114">
        <f t="shared" si="19"/>
        <v>0</v>
      </c>
      <c r="J103" s="115"/>
      <c r="K103" s="116">
        <f t="shared" si="15"/>
        <v>0</v>
      </c>
      <c r="L103" s="114">
        <f t="shared" si="20"/>
        <v>0</v>
      </c>
      <c r="M103" s="115"/>
      <c r="N103" s="116">
        <f t="shared" si="21"/>
        <v>0</v>
      </c>
      <c r="O103" s="102" t="e">
        <f t="shared" si="1"/>
        <v>#DIV/0!</v>
      </c>
    </row>
    <row r="104" spans="1:15" ht="27" hidden="1">
      <c r="A104" s="98" t="s">
        <v>205</v>
      </c>
      <c r="B104" s="111" t="s">
        <v>219</v>
      </c>
      <c r="C104" s="112"/>
      <c r="D104" s="112"/>
      <c r="E104" s="100"/>
      <c r="F104" s="112"/>
      <c r="G104" s="113"/>
      <c r="H104" s="101"/>
      <c r="I104" s="114">
        <f t="shared" si="19"/>
        <v>0</v>
      </c>
      <c r="J104" s="115"/>
      <c r="K104" s="116">
        <f t="shared" si="15"/>
        <v>0</v>
      </c>
      <c r="L104" s="114">
        <f t="shared" si="20"/>
        <v>0</v>
      </c>
      <c r="M104" s="115"/>
      <c r="N104" s="116">
        <f t="shared" si="21"/>
        <v>0</v>
      </c>
      <c r="O104" s="102" t="e">
        <f t="shared" si="1"/>
        <v>#DIV/0!</v>
      </c>
    </row>
    <row r="105" spans="1:15" ht="27">
      <c r="A105" s="98" t="s">
        <v>205</v>
      </c>
      <c r="B105" s="111" t="s">
        <v>220</v>
      </c>
      <c r="C105" s="112"/>
      <c r="D105" s="112"/>
      <c r="E105" s="100"/>
      <c r="F105" s="112">
        <v>300</v>
      </c>
      <c r="G105" s="113"/>
      <c r="H105" s="101"/>
      <c r="I105" s="114">
        <f t="shared" si="19"/>
        <v>300</v>
      </c>
      <c r="J105" s="115"/>
      <c r="K105" s="116">
        <f t="shared" si="15"/>
        <v>300</v>
      </c>
      <c r="L105" s="114">
        <f t="shared" si="20"/>
        <v>0</v>
      </c>
      <c r="M105" s="115"/>
      <c r="N105" s="116">
        <f t="shared" si="21"/>
        <v>0</v>
      </c>
      <c r="O105" s="102">
        <f t="shared" si="1"/>
        <v>0</v>
      </c>
    </row>
    <row r="106" spans="1:15" ht="41.25" hidden="1">
      <c r="A106" s="98" t="s">
        <v>205</v>
      </c>
      <c r="B106" s="138" t="s">
        <v>221</v>
      </c>
      <c r="C106" s="112"/>
      <c r="D106" s="112"/>
      <c r="E106" s="100"/>
      <c r="F106" s="112"/>
      <c r="G106" s="113"/>
      <c r="H106" s="101"/>
      <c r="I106" s="114">
        <f t="shared" si="19"/>
        <v>0</v>
      </c>
      <c r="J106" s="115"/>
      <c r="K106" s="116">
        <f t="shared" si="15"/>
        <v>0</v>
      </c>
      <c r="L106" s="114">
        <f t="shared" si="20"/>
        <v>0</v>
      </c>
      <c r="M106" s="115"/>
      <c r="N106" s="116">
        <f t="shared" si="21"/>
        <v>0</v>
      </c>
      <c r="O106" s="102" t="e">
        <f t="shared" si="1"/>
        <v>#DIV/0!</v>
      </c>
    </row>
    <row r="107" spans="1:15" ht="13.5">
      <c r="A107" s="110" t="s">
        <v>205</v>
      </c>
      <c r="B107" s="111" t="s">
        <v>222</v>
      </c>
      <c r="C107" s="112"/>
      <c r="D107" s="112"/>
      <c r="E107" s="100"/>
      <c r="F107" s="112">
        <v>65808</v>
      </c>
      <c r="G107" s="113">
        <v>10671.8</v>
      </c>
      <c r="H107" s="101">
        <f>G107/F107*100</f>
        <v>16.216569414053</v>
      </c>
      <c r="I107" s="114">
        <f t="shared" si="19"/>
        <v>65808</v>
      </c>
      <c r="J107" s="115"/>
      <c r="K107" s="116">
        <f t="shared" si="15"/>
        <v>65808</v>
      </c>
      <c r="L107" s="114">
        <f t="shared" si="20"/>
        <v>10671.8</v>
      </c>
      <c r="M107" s="115"/>
      <c r="N107" s="116">
        <f t="shared" si="21"/>
        <v>10671.8</v>
      </c>
      <c r="O107" s="102">
        <f t="shared" si="1"/>
        <v>16.216569414053</v>
      </c>
    </row>
    <row r="108" spans="1:15" ht="14.25" customHeight="1">
      <c r="A108" s="98" t="s">
        <v>223</v>
      </c>
      <c r="B108" s="111" t="s">
        <v>224</v>
      </c>
      <c r="C108" s="112">
        <v>58.3</v>
      </c>
      <c r="D108" s="112">
        <v>0</v>
      </c>
      <c r="E108" s="100">
        <f>D108/C108*100</f>
        <v>0</v>
      </c>
      <c r="F108" s="112">
        <v>0</v>
      </c>
      <c r="G108" s="113"/>
      <c r="H108" s="101">
        <v>0</v>
      </c>
      <c r="I108" s="114">
        <f t="shared" si="19"/>
        <v>58.3</v>
      </c>
      <c r="J108" s="115"/>
      <c r="K108" s="116">
        <f t="shared" si="15"/>
        <v>58.3</v>
      </c>
      <c r="L108" s="114">
        <f t="shared" si="20"/>
        <v>0</v>
      </c>
      <c r="M108" s="115"/>
      <c r="N108" s="116">
        <f t="shared" si="21"/>
        <v>0</v>
      </c>
      <c r="O108" s="139">
        <f t="shared" si="1"/>
        <v>0</v>
      </c>
    </row>
    <row r="109" spans="1:15" ht="15" customHeight="1">
      <c r="A109" s="140" t="s">
        <v>225</v>
      </c>
      <c r="B109" s="141" t="s">
        <v>226</v>
      </c>
      <c r="C109" s="127">
        <f>C110</f>
        <v>151218.2</v>
      </c>
      <c r="D109" s="127">
        <f aca="true" t="shared" si="23" ref="D109:N109">D110</f>
        <v>103.1</v>
      </c>
      <c r="E109" s="118">
        <f t="shared" si="11"/>
        <v>0.06817962388125239</v>
      </c>
      <c r="F109" s="127">
        <f t="shared" si="23"/>
        <v>3080</v>
      </c>
      <c r="G109" s="127">
        <f t="shared" si="23"/>
        <v>0</v>
      </c>
      <c r="H109" s="108">
        <f t="shared" si="23"/>
        <v>0</v>
      </c>
      <c r="I109" s="127">
        <f t="shared" si="23"/>
        <v>154298.2</v>
      </c>
      <c r="J109" s="127">
        <f t="shared" si="23"/>
        <v>3080</v>
      </c>
      <c r="K109" s="127">
        <f>K110</f>
        <v>151218.2</v>
      </c>
      <c r="L109" s="127">
        <f t="shared" si="23"/>
        <v>103.1</v>
      </c>
      <c r="M109" s="127">
        <f t="shared" si="23"/>
        <v>0</v>
      </c>
      <c r="N109" s="127">
        <f t="shared" si="23"/>
        <v>103.1</v>
      </c>
      <c r="O109" s="142">
        <f t="shared" si="1"/>
        <v>0.06817962388125239</v>
      </c>
    </row>
    <row r="110" spans="1:15" ht="19.5" customHeight="1">
      <c r="A110" s="98" t="s">
        <v>227</v>
      </c>
      <c r="B110" s="143" t="s">
        <v>228</v>
      </c>
      <c r="C110" s="113">
        <v>151218.2</v>
      </c>
      <c r="D110" s="113">
        <v>103.1</v>
      </c>
      <c r="E110" s="100">
        <f t="shared" si="11"/>
        <v>0.06817962388125239</v>
      </c>
      <c r="F110" s="113">
        <v>3080</v>
      </c>
      <c r="G110" s="113">
        <v>0</v>
      </c>
      <c r="H110" s="101">
        <f>G110/F110*100</f>
        <v>0</v>
      </c>
      <c r="I110" s="114">
        <f aca="true" t="shared" si="24" ref="I110:I154">C110+F110</f>
        <v>154298.2</v>
      </c>
      <c r="J110" s="115">
        <v>3080</v>
      </c>
      <c r="K110" s="116">
        <f>I110-J110</f>
        <v>151218.2</v>
      </c>
      <c r="L110" s="114">
        <f t="shared" si="20"/>
        <v>103.1</v>
      </c>
      <c r="M110" s="115">
        <v>0</v>
      </c>
      <c r="N110" s="116">
        <f t="shared" si="21"/>
        <v>103.1</v>
      </c>
      <c r="O110" s="102">
        <f t="shared" si="1"/>
        <v>0.06817962388125239</v>
      </c>
    </row>
    <row r="111" spans="1:15" ht="15.75" customHeight="1">
      <c r="A111" s="105" t="s">
        <v>229</v>
      </c>
      <c r="B111" s="106" t="s">
        <v>230</v>
      </c>
      <c r="C111" s="107">
        <f>SUM(C112:C121)</f>
        <v>3171819</v>
      </c>
      <c r="D111" s="107">
        <f>SUM(D112:D121)</f>
        <v>842474.2999999999</v>
      </c>
      <c r="E111" s="107">
        <f>D111/C111*100</f>
        <v>26.56123505155874</v>
      </c>
      <c r="F111" s="127">
        <f>F112+F114+F115+F120+F121</f>
        <v>0</v>
      </c>
      <c r="G111" s="127">
        <f>SUM(G112:G121)</f>
        <v>0</v>
      </c>
      <c r="H111" s="108">
        <v>0</v>
      </c>
      <c r="I111" s="107">
        <f aca="true" t="shared" si="25" ref="I111:N111">SUM(I112:I121)</f>
        <v>3171819</v>
      </c>
      <c r="J111" s="107">
        <f t="shared" si="25"/>
        <v>0</v>
      </c>
      <c r="K111" s="107">
        <f t="shared" si="25"/>
        <v>3171819</v>
      </c>
      <c r="L111" s="107">
        <f t="shared" si="25"/>
        <v>842474.2999999999</v>
      </c>
      <c r="M111" s="107">
        <f t="shared" si="25"/>
        <v>0</v>
      </c>
      <c r="N111" s="107">
        <f t="shared" si="25"/>
        <v>842474.2999999999</v>
      </c>
      <c r="O111" s="109">
        <f t="shared" si="1"/>
        <v>26.56123505155874</v>
      </c>
    </row>
    <row r="112" spans="1:15" ht="21" customHeight="1">
      <c r="A112" s="110" t="s">
        <v>231</v>
      </c>
      <c r="B112" s="111" t="s">
        <v>232</v>
      </c>
      <c r="C112" s="112">
        <v>438644.1</v>
      </c>
      <c r="D112" s="112">
        <v>134924.1</v>
      </c>
      <c r="E112" s="100">
        <f t="shared" si="11"/>
        <v>30.759355933432143</v>
      </c>
      <c r="F112" s="113">
        <v>0</v>
      </c>
      <c r="G112" s="113">
        <v>0</v>
      </c>
      <c r="H112" s="101">
        <v>0</v>
      </c>
      <c r="I112" s="114">
        <f t="shared" si="24"/>
        <v>438644.1</v>
      </c>
      <c r="J112" s="115"/>
      <c r="K112" s="116">
        <f aca="true" t="shared" si="26" ref="K112:K154">I112-J112</f>
        <v>438644.1</v>
      </c>
      <c r="L112" s="114">
        <f t="shared" si="20"/>
        <v>134924.1</v>
      </c>
      <c r="M112" s="115"/>
      <c r="N112" s="116">
        <f t="shared" si="21"/>
        <v>134924.1</v>
      </c>
      <c r="O112" s="102">
        <f t="shared" si="1"/>
        <v>30.759355933432143</v>
      </c>
    </row>
    <row r="113" spans="1:15" ht="27" hidden="1">
      <c r="A113" s="120" t="s">
        <v>231</v>
      </c>
      <c r="B113" s="111" t="s">
        <v>233</v>
      </c>
      <c r="C113" s="112"/>
      <c r="D113" s="112"/>
      <c r="E113" s="100" t="e">
        <f t="shared" si="11"/>
        <v>#DIV/0!</v>
      </c>
      <c r="F113" s="113">
        <v>0</v>
      </c>
      <c r="G113" s="113">
        <v>0</v>
      </c>
      <c r="H113" s="101">
        <v>0</v>
      </c>
      <c r="I113" s="114">
        <f t="shared" si="24"/>
        <v>0</v>
      </c>
      <c r="J113" s="115"/>
      <c r="K113" s="116">
        <f t="shared" si="26"/>
        <v>0</v>
      </c>
      <c r="L113" s="114">
        <f t="shared" si="20"/>
        <v>0</v>
      </c>
      <c r="M113" s="115"/>
      <c r="N113" s="116">
        <f t="shared" si="21"/>
        <v>0</v>
      </c>
      <c r="O113" s="102" t="e">
        <f t="shared" si="1"/>
        <v>#DIV/0!</v>
      </c>
    </row>
    <row r="114" spans="1:15" ht="13.5">
      <c r="A114" s="110" t="s">
        <v>234</v>
      </c>
      <c r="B114" s="129" t="s">
        <v>235</v>
      </c>
      <c r="C114" s="112">
        <f>2472184.8-C115-C116-C117</f>
        <v>2345462.6999999997</v>
      </c>
      <c r="D114" s="112">
        <f>596864.1-D115-D116-D117</f>
        <v>552968</v>
      </c>
      <c r="E114" s="112">
        <f t="shared" si="11"/>
        <v>23.576073070784716</v>
      </c>
      <c r="F114" s="113">
        <v>0</v>
      </c>
      <c r="G114" s="113">
        <v>0</v>
      </c>
      <c r="H114" s="113">
        <v>0</v>
      </c>
      <c r="I114" s="114">
        <f t="shared" si="24"/>
        <v>2345462.6999999997</v>
      </c>
      <c r="J114" s="115"/>
      <c r="K114" s="116">
        <f t="shared" si="26"/>
        <v>2345462.6999999997</v>
      </c>
      <c r="L114" s="114">
        <f t="shared" si="20"/>
        <v>552968</v>
      </c>
      <c r="M114" s="115"/>
      <c r="N114" s="116">
        <f t="shared" si="21"/>
        <v>552968</v>
      </c>
      <c r="O114" s="144">
        <f t="shared" si="1"/>
        <v>23.576073070784716</v>
      </c>
    </row>
    <row r="115" spans="1:15" ht="54" customHeight="1">
      <c r="A115" s="110" t="s">
        <v>234</v>
      </c>
      <c r="B115" s="111" t="s">
        <v>236</v>
      </c>
      <c r="C115" s="112">
        <v>101687.1</v>
      </c>
      <c r="D115" s="112">
        <v>38000.1</v>
      </c>
      <c r="E115" s="100">
        <f t="shared" si="11"/>
        <v>37.36963685659242</v>
      </c>
      <c r="F115" s="113">
        <v>0</v>
      </c>
      <c r="G115" s="113">
        <v>0</v>
      </c>
      <c r="H115" s="101">
        <v>0</v>
      </c>
      <c r="I115" s="114">
        <f t="shared" si="24"/>
        <v>101687.1</v>
      </c>
      <c r="J115" s="115"/>
      <c r="K115" s="116">
        <f t="shared" si="26"/>
        <v>101687.1</v>
      </c>
      <c r="L115" s="114">
        <f t="shared" si="20"/>
        <v>38000.1</v>
      </c>
      <c r="M115" s="115"/>
      <c r="N115" s="116">
        <f t="shared" si="21"/>
        <v>38000.1</v>
      </c>
      <c r="O115" s="102">
        <f t="shared" si="1"/>
        <v>37.36963685659242</v>
      </c>
    </row>
    <row r="116" spans="1:15" ht="39" customHeight="1">
      <c r="A116" s="110" t="s">
        <v>234</v>
      </c>
      <c r="B116" s="111" t="s">
        <v>237</v>
      </c>
      <c r="C116" s="112">
        <v>25035</v>
      </c>
      <c r="D116" s="112">
        <v>5896</v>
      </c>
      <c r="E116" s="100">
        <f t="shared" si="11"/>
        <v>23.551028560015975</v>
      </c>
      <c r="F116" s="113"/>
      <c r="G116" s="113"/>
      <c r="H116" s="101" t="e">
        <f>G116/F116*100</f>
        <v>#DIV/0!</v>
      </c>
      <c r="I116" s="114">
        <f t="shared" si="24"/>
        <v>25035</v>
      </c>
      <c r="J116" s="115"/>
      <c r="K116" s="116">
        <f t="shared" si="26"/>
        <v>25035</v>
      </c>
      <c r="L116" s="114">
        <f t="shared" si="20"/>
        <v>5896</v>
      </c>
      <c r="M116" s="115"/>
      <c r="N116" s="116">
        <f t="shared" si="21"/>
        <v>5896</v>
      </c>
      <c r="O116" s="102">
        <f t="shared" si="1"/>
        <v>23.551028560015975</v>
      </c>
    </row>
    <row r="117" spans="1:15" ht="27" hidden="1">
      <c r="A117" s="110" t="s">
        <v>234</v>
      </c>
      <c r="B117" s="111" t="s">
        <v>238</v>
      </c>
      <c r="C117" s="112">
        <v>0</v>
      </c>
      <c r="D117" s="112">
        <v>0</v>
      </c>
      <c r="E117" s="100" t="e">
        <f t="shared" si="11"/>
        <v>#DIV/0!</v>
      </c>
      <c r="F117" s="113"/>
      <c r="G117" s="113"/>
      <c r="H117" s="101"/>
      <c r="I117" s="114">
        <f t="shared" si="24"/>
        <v>0</v>
      </c>
      <c r="J117" s="115"/>
      <c r="K117" s="116">
        <f t="shared" si="26"/>
        <v>0</v>
      </c>
      <c r="L117" s="114">
        <f t="shared" si="20"/>
        <v>0</v>
      </c>
      <c r="M117" s="115"/>
      <c r="N117" s="116">
        <f t="shared" si="21"/>
        <v>0</v>
      </c>
      <c r="O117" s="102" t="e">
        <f t="shared" si="1"/>
        <v>#DIV/0!</v>
      </c>
    </row>
    <row r="118" spans="1:15" ht="54.75" hidden="1">
      <c r="A118" s="110" t="s">
        <v>234</v>
      </c>
      <c r="B118" s="111" t="s">
        <v>239</v>
      </c>
      <c r="C118" s="112"/>
      <c r="D118" s="112"/>
      <c r="E118" s="100"/>
      <c r="F118" s="113">
        <v>0</v>
      </c>
      <c r="G118" s="113">
        <v>0</v>
      </c>
      <c r="H118" s="101">
        <v>0</v>
      </c>
      <c r="I118" s="114">
        <f t="shared" si="24"/>
        <v>0</v>
      </c>
      <c r="J118" s="115"/>
      <c r="K118" s="116">
        <f t="shared" si="26"/>
        <v>0</v>
      </c>
      <c r="L118" s="114">
        <f t="shared" si="20"/>
        <v>0</v>
      </c>
      <c r="M118" s="115"/>
      <c r="N118" s="116">
        <f t="shared" si="21"/>
        <v>0</v>
      </c>
      <c r="O118" s="102"/>
    </row>
    <row r="119" spans="1:15" ht="13.5">
      <c r="A119" s="110" t="s">
        <v>240</v>
      </c>
      <c r="B119" s="111" t="s">
        <v>241</v>
      </c>
      <c r="C119" s="112">
        <v>153034.9</v>
      </c>
      <c r="D119" s="112">
        <v>51515</v>
      </c>
      <c r="E119" s="100">
        <f t="shared" si="11"/>
        <v>33.66225612589024</v>
      </c>
      <c r="F119" s="113"/>
      <c r="G119" s="113"/>
      <c r="H119" s="101"/>
      <c r="I119" s="114">
        <f t="shared" si="24"/>
        <v>153034.9</v>
      </c>
      <c r="J119" s="115"/>
      <c r="K119" s="116">
        <f t="shared" si="26"/>
        <v>153034.9</v>
      </c>
      <c r="L119" s="114">
        <f t="shared" si="20"/>
        <v>51515</v>
      </c>
      <c r="M119" s="115"/>
      <c r="N119" s="116">
        <f t="shared" si="21"/>
        <v>51515</v>
      </c>
      <c r="O119" s="102">
        <f t="shared" si="1"/>
        <v>33.66225612589024</v>
      </c>
    </row>
    <row r="120" spans="1:15" ht="21" customHeight="1">
      <c r="A120" s="110" t="s">
        <v>242</v>
      </c>
      <c r="B120" s="111" t="s">
        <v>243</v>
      </c>
      <c r="C120" s="112">
        <v>2035</v>
      </c>
      <c r="D120" s="112">
        <v>566.4</v>
      </c>
      <c r="E120" s="100">
        <f t="shared" si="11"/>
        <v>27.832923832923832</v>
      </c>
      <c r="F120" s="113"/>
      <c r="G120" s="113"/>
      <c r="H120" s="101"/>
      <c r="I120" s="114">
        <f t="shared" si="24"/>
        <v>2035</v>
      </c>
      <c r="J120" s="115"/>
      <c r="K120" s="116">
        <f t="shared" si="26"/>
        <v>2035</v>
      </c>
      <c r="L120" s="114">
        <f t="shared" si="20"/>
        <v>566.4</v>
      </c>
      <c r="M120" s="115"/>
      <c r="N120" s="116">
        <f t="shared" si="21"/>
        <v>566.4</v>
      </c>
      <c r="O120" s="102">
        <f t="shared" si="1"/>
        <v>27.832923832923832</v>
      </c>
    </row>
    <row r="121" spans="1:15" ht="20.25" customHeight="1">
      <c r="A121" s="110" t="s">
        <v>244</v>
      </c>
      <c r="B121" s="111" t="s">
        <v>245</v>
      </c>
      <c r="C121" s="112">
        <v>105920.2</v>
      </c>
      <c r="D121" s="112">
        <v>58604.7</v>
      </c>
      <c r="E121" s="100">
        <f t="shared" si="11"/>
        <v>55.32910625168759</v>
      </c>
      <c r="F121" s="113">
        <v>0</v>
      </c>
      <c r="G121" s="113"/>
      <c r="H121" s="101">
        <v>0</v>
      </c>
      <c r="I121" s="114">
        <f t="shared" si="24"/>
        <v>105920.2</v>
      </c>
      <c r="J121" s="115"/>
      <c r="K121" s="116">
        <f t="shared" si="26"/>
        <v>105920.2</v>
      </c>
      <c r="L121" s="114">
        <f t="shared" si="20"/>
        <v>58604.7</v>
      </c>
      <c r="M121" s="115"/>
      <c r="N121" s="116">
        <f t="shared" si="21"/>
        <v>58604.7</v>
      </c>
      <c r="O121" s="102">
        <f t="shared" si="1"/>
        <v>55.32910625168759</v>
      </c>
    </row>
    <row r="122" spans="1:15" ht="21" customHeight="1">
      <c r="A122" s="105" t="s">
        <v>246</v>
      </c>
      <c r="B122" s="106" t="s">
        <v>247</v>
      </c>
      <c r="C122" s="107">
        <f>SUM(C123:C126)</f>
        <v>83495.1</v>
      </c>
      <c r="D122" s="107">
        <f>SUM(D123:D126)</f>
        <v>28572.5</v>
      </c>
      <c r="E122" s="107">
        <f>D122/C122*100</f>
        <v>34.22057102752137</v>
      </c>
      <c r="F122" s="127">
        <f>SUM(F123:F126)</f>
        <v>129805.2</v>
      </c>
      <c r="G122" s="127">
        <f>SUM(G123:G126)</f>
        <v>38925.1</v>
      </c>
      <c r="H122" s="108">
        <f>G122/F122*100</f>
        <v>29.987319460237337</v>
      </c>
      <c r="I122" s="127">
        <f aca="true" t="shared" si="27" ref="I122:N122">SUM(I123:I126)</f>
        <v>213300.30000000005</v>
      </c>
      <c r="J122" s="127">
        <f t="shared" si="27"/>
        <v>15984.4</v>
      </c>
      <c r="K122" s="127">
        <f t="shared" si="27"/>
        <v>197315.90000000002</v>
      </c>
      <c r="L122" s="127">
        <f t="shared" si="27"/>
        <v>67497.6</v>
      </c>
      <c r="M122" s="127">
        <f t="shared" si="27"/>
        <v>4943.3</v>
      </c>
      <c r="N122" s="127">
        <f t="shared" si="27"/>
        <v>62554.3</v>
      </c>
      <c r="O122" s="109">
        <f t="shared" si="1"/>
        <v>31.70261494385399</v>
      </c>
    </row>
    <row r="123" spans="1:15" ht="18" customHeight="1">
      <c r="A123" s="110" t="s">
        <v>248</v>
      </c>
      <c r="B123" s="111" t="s">
        <v>249</v>
      </c>
      <c r="C123" s="112">
        <f>73182.3-C124</f>
        <v>72471.5</v>
      </c>
      <c r="D123" s="112">
        <f>25224.5-D124</f>
        <v>25224.5</v>
      </c>
      <c r="E123" s="100">
        <f t="shared" si="11"/>
        <v>34.806096189536575</v>
      </c>
      <c r="F123" s="145">
        <f>125198.3-F124</f>
        <v>125056.90000000001</v>
      </c>
      <c r="G123" s="113">
        <f>37158.5-G124</f>
        <v>37158.5</v>
      </c>
      <c r="H123" s="101">
        <f>G123/F123*100</f>
        <v>29.713274517439658</v>
      </c>
      <c r="I123" s="114">
        <f t="shared" si="24"/>
        <v>197528.40000000002</v>
      </c>
      <c r="J123" s="115">
        <f>12624.5-J124</f>
        <v>12500</v>
      </c>
      <c r="K123" s="116">
        <f>I123-J123</f>
        <v>185028.40000000002</v>
      </c>
      <c r="L123" s="114">
        <f t="shared" si="20"/>
        <v>62383</v>
      </c>
      <c r="M123" s="115">
        <v>3340</v>
      </c>
      <c r="N123" s="116">
        <f t="shared" si="21"/>
        <v>59043</v>
      </c>
      <c r="O123" s="102">
        <f t="shared" si="1"/>
        <v>31.910236482615637</v>
      </c>
    </row>
    <row r="124" spans="1:15" ht="27" customHeight="1">
      <c r="A124" s="136" t="s">
        <v>248</v>
      </c>
      <c r="B124" s="137" t="s">
        <v>250</v>
      </c>
      <c r="C124" s="112">
        <v>710.8</v>
      </c>
      <c r="D124" s="112">
        <v>0</v>
      </c>
      <c r="E124" s="100">
        <f t="shared" si="11"/>
        <v>0</v>
      </c>
      <c r="F124" s="113">
        <v>141.4</v>
      </c>
      <c r="G124" s="113">
        <v>0</v>
      </c>
      <c r="H124" s="101">
        <f>G124/F124*100</f>
        <v>0</v>
      </c>
      <c r="I124" s="114">
        <f t="shared" si="24"/>
        <v>852.1999999999999</v>
      </c>
      <c r="J124" s="115">
        <v>124.5</v>
      </c>
      <c r="K124" s="116">
        <f>I124-J124</f>
        <v>727.6999999999999</v>
      </c>
      <c r="L124" s="114">
        <f t="shared" si="20"/>
        <v>0</v>
      </c>
      <c r="M124" s="115"/>
      <c r="N124" s="116">
        <f t="shared" si="21"/>
        <v>0</v>
      </c>
      <c r="O124" s="102">
        <f>N124/K124*100</f>
        <v>0</v>
      </c>
    </row>
    <row r="125" spans="1:15" ht="18.75" customHeight="1">
      <c r="A125" s="110" t="s">
        <v>251</v>
      </c>
      <c r="B125" s="111" t="s">
        <v>252</v>
      </c>
      <c r="C125" s="112">
        <v>100</v>
      </c>
      <c r="D125" s="112">
        <v>0</v>
      </c>
      <c r="E125" s="100">
        <f t="shared" si="11"/>
        <v>0</v>
      </c>
      <c r="F125" s="113"/>
      <c r="G125" s="113"/>
      <c r="H125" s="101" t="e">
        <f>G125/F125*100</f>
        <v>#DIV/0!</v>
      </c>
      <c r="I125" s="114">
        <f t="shared" si="24"/>
        <v>100</v>
      </c>
      <c r="J125" s="115"/>
      <c r="K125" s="116">
        <f>I125-J125</f>
        <v>100</v>
      </c>
      <c r="L125" s="114">
        <f t="shared" si="20"/>
        <v>0</v>
      </c>
      <c r="M125" s="115"/>
      <c r="N125" s="116">
        <f t="shared" si="21"/>
        <v>0</v>
      </c>
      <c r="O125" s="102">
        <f aca="true" t="shared" si="28" ref="O125:O155">N125/K125*100</f>
        <v>0</v>
      </c>
    </row>
    <row r="126" spans="1:15" ht="15.75" customHeight="1">
      <c r="A126" s="110" t="s">
        <v>253</v>
      </c>
      <c r="B126" s="111" t="s">
        <v>254</v>
      </c>
      <c r="C126" s="112">
        <v>10212.8</v>
      </c>
      <c r="D126" s="112">
        <v>3348</v>
      </c>
      <c r="E126" s="100">
        <f t="shared" si="11"/>
        <v>32.78239072536425</v>
      </c>
      <c r="F126" s="113">
        <v>4606.9</v>
      </c>
      <c r="G126" s="113">
        <v>1766.6</v>
      </c>
      <c r="H126" s="101">
        <f>G126/F126*100</f>
        <v>38.34682758470989</v>
      </c>
      <c r="I126" s="114">
        <f t="shared" si="24"/>
        <v>14819.699999999999</v>
      </c>
      <c r="J126" s="115">
        <v>3359.9</v>
      </c>
      <c r="K126" s="116">
        <f>I126-J126</f>
        <v>11459.8</v>
      </c>
      <c r="L126" s="114">
        <f t="shared" si="20"/>
        <v>5114.6</v>
      </c>
      <c r="M126" s="115">
        <v>1603.3</v>
      </c>
      <c r="N126" s="116">
        <f t="shared" si="21"/>
        <v>3511.3</v>
      </c>
      <c r="O126" s="102">
        <f t="shared" si="28"/>
        <v>30.64015078797187</v>
      </c>
    </row>
    <row r="127" spans="1:15" ht="21" customHeight="1">
      <c r="A127" s="105" t="s">
        <v>255</v>
      </c>
      <c r="B127" s="106" t="s">
        <v>256</v>
      </c>
      <c r="C127" s="107">
        <f>SUM(C128:C130)</f>
        <v>2307.7</v>
      </c>
      <c r="D127" s="107">
        <f>SUM(D128:D130)</f>
        <v>0</v>
      </c>
      <c r="E127" s="107">
        <f>SUM(E130:E130)</f>
        <v>0</v>
      </c>
      <c r="F127" s="127">
        <f>F128+F129+F130</f>
        <v>0</v>
      </c>
      <c r="G127" s="127">
        <f>G128+G129+G130</f>
        <v>0</v>
      </c>
      <c r="H127" s="127"/>
      <c r="I127" s="127">
        <f aca="true" t="shared" si="29" ref="I127:N127">I128+I129+I130</f>
        <v>2307.7</v>
      </c>
      <c r="J127" s="127">
        <f t="shared" si="29"/>
        <v>0</v>
      </c>
      <c r="K127" s="127">
        <f>K128+K129+K130</f>
        <v>2307.7</v>
      </c>
      <c r="L127" s="127">
        <f t="shared" si="29"/>
        <v>0</v>
      </c>
      <c r="M127" s="127">
        <f t="shared" si="29"/>
        <v>0</v>
      </c>
      <c r="N127" s="127">
        <f t="shared" si="29"/>
        <v>0</v>
      </c>
      <c r="O127" s="109">
        <f t="shared" si="28"/>
        <v>0</v>
      </c>
    </row>
    <row r="128" spans="1:15" ht="27" hidden="1">
      <c r="A128" s="120" t="s">
        <v>257</v>
      </c>
      <c r="B128" s="129" t="s">
        <v>258</v>
      </c>
      <c r="C128" s="112"/>
      <c r="D128" s="112"/>
      <c r="E128" s="100" t="e">
        <f t="shared" si="11"/>
        <v>#DIV/0!</v>
      </c>
      <c r="F128" s="113"/>
      <c r="G128" s="113"/>
      <c r="H128" s="101" t="e">
        <f>G128/F128*100</f>
        <v>#DIV/0!</v>
      </c>
      <c r="I128" s="114">
        <f t="shared" si="24"/>
        <v>0</v>
      </c>
      <c r="J128" s="115"/>
      <c r="K128" s="116">
        <f>I128-J128</f>
        <v>0</v>
      </c>
      <c r="L128" s="114">
        <f t="shared" si="20"/>
        <v>0</v>
      </c>
      <c r="M128" s="115"/>
      <c r="N128" s="116">
        <f t="shared" si="21"/>
        <v>0</v>
      </c>
      <c r="O128" s="102" t="e">
        <f t="shared" si="28"/>
        <v>#DIV/0!</v>
      </c>
    </row>
    <row r="129" spans="1:15" ht="27" hidden="1">
      <c r="A129" s="98" t="s">
        <v>259</v>
      </c>
      <c r="B129" s="137" t="s">
        <v>260</v>
      </c>
      <c r="C129" s="112"/>
      <c r="D129" s="112"/>
      <c r="E129" s="100" t="e">
        <f t="shared" si="11"/>
        <v>#DIV/0!</v>
      </c>
      <c r="F129" s="116"/>
      <c r="G129" s="116"/>
      <c r="H129" s="113"/>
      <c r="I129" s="114">
        <f t="shared" si="24"/>
        <v>0</v>
      </c>
      <c r="J129" s="115"/>
      <c r="K129" s="116">
        <f t="shared" si="26"/>
        <v>0</v>
      </c>
      <c r="L129" s="114">
        <f t="shared" si="20"/>
        <v>0</v>
      </c>
      <c r="M129" s="115"/>
      <c r="N129" s="116">
        <f>L129-M129</f>
        <v>0</v>
      </c>
      <c r="O129" s="102" t="e">
        <f t="shared" si="28"/>
        <v>#DIV/0!</v>
      </c>
    </row>
    <row r="130" spans="1:15" ht="27">
      <c r="A130" s="98" t="s">
        <v>259</v>
      </c>
      <c r="B130" s="137" t="s">
        <v>261</v>
      </c>
      <c r="C130" s="112">
        <v>2307.7</v>
      </c>
      <c r="D130" s="113"/>
      <c r="E130" s="100">
        <f t="shared" si="11"/>
        <v>0</v>
      </c>
      <c r="F130" s="113"/>
      <c r="G130" s="113"/>
      <c r="H130" s="101"/>
      <c r="I130" s="114">
        <f t="shared" si="24"/>
        <v>2307.7</v>
      </c>
      <c r="J130" s="115"/>
      <c r="K130" s="116">
        <f t="shared" si="26"/>
        <v>2307.7</v>
      </c>
      <c r="L130" s="114">
        <f t="shared" si="20"/>
        <v>0</v>
      </c>
      <c r="M130" s="115"/>
      <c r="N130" s="116">
        <f t="shared" si="21"/>
        <v>0</v>
      </c>
      <c r="O130" s="102">
        <f t="shared" si="28"/>
        <v>0</v>
      </c>
    </row>
    <row r="131" spans="1:15" ht="17.25" customHeight="1">
      <c r="A131" s="105">
        <v>10</v>
      </c>
      <c r="B131" s="106" t="s">
        <v>262</v>
      </c>
      <c r="C131" s="107">
        <f>SUM(C132:C141)</f>
        <v>30866.2</v>
      </c>
      <c r="D131" s="107">
        <f>SUM(D132:D141)</f>
        <v>6019</v>
      </c>
      <c r="E131" s="107">
        <f>D131/C131*100</f>
        <v>19.50029482087202</v>
      </c>
      <c r="F131" s="107">
        <f>SUM(F132:F141)</f>
        <v>780</v>
      </c>
      <c r="G131" s="107">
        <f>SUM(G132:G141)</f>
        <v>277.7</v>
      </c>
      <c r="H131" s="108">
        <f>G131/F131*100</f>
        <v>35.6025641025641</v>
      </c>
      <c r="I131" s="107">
        <f aca="true" t="shared" si="30" ref="I131:N131">SUM(I132:I141)</f>
        <v>31646.2</v>
      </c>
      <c r="J131" s="107">
        <f t="shared" si="30"/>
        <v>0</v>
      </c>
      <c r="K131" s="107">
        <f t="shared" si="30"/>
        <v>31646.2</v>
      </c>
      <c r="L131" s="107">
        <f t="shared" si="30"/>
        <v>6296.700000000001</v>
      </c>
      <c r="M131" s="107">
        <f t="shared" si="30"/>
        <v>0</v>
      </c>
      <c r="N131" s="107">
        <f t="shared" si="30"/>
        <v>6296.700000000001</v>
      </c>
      <c r="O131" s="109">
        <f t="shared" si="28"/>
        <v>19.89717564826109</v>
      </c>
    </row>
    <row r="132" spans="1:15" ht="15" customHeight="1">
      <c r="A132" s="98">
        <v>1001</v>
      </c>
      <c r="B132" s="111" t="s">
        <v>263</v>
      </c>
      <c r="C132" s="112">
        <v>4841.5</v>
      </c>
      <c r="D132" s="112">
        <v>1406.4</v>
      </c>
      <c r="E132" s="100">
        <f t="shared" si="11"/>
        <v>29.04884849736652</v>
      </c>
      <c r="F132" s="113">
        <v>780</v>
      </c>
      <c r="G132" s="113">
        <v>277.7</v>
      </c>
      <c r="H132" s="101">
        <f>G132/F132*100</f>
        <v>35.6025641025641</v>
      </c>
      <c r="I132" s="114">
        <f t="shared" si="24"/>
        <v>5621.5</v>
      </c>
      <c r="J132" s="115"/>
      <c r="K132" s="116">
        <f t="shared" si="26"/>
        <v>5621.5</v>
      </c>
      <c r="L132" s="114">
        <f t="shared" si="20"/>
        <v>1684.1000000000001</v>
      </c>
      <c r="M132" s="115"/>
      <c r="N132" s="116">
        <f t="shared" si="21"/>
        <v>1684.1000000000001</v>
      </c>
      <c r="O132" s="102">
        <f t="shared" si="28"/>
        <v>29.958196210975718</v>
      </c>
    </row>
    <row r="133" spans="1:15" ht="41.25" hidden="1">
      <c r="A133" s="98">
        <v>1003</v>
      </c>
      <c r="B133" s="137" t="s">
        <v>264</v>
      </c>
      <c r="C133" s="112"/>
      <c r="D133" s="112"/>
      <c r="E133" s="100" t="e">
        <f t="shared" si="11"/>
        <v>#DIV/0!</v>
      </c>
      <c r="F133" s="113">
        <v>0</v>
      </c>
      <c r="G133" s="113">
        <v>0</v>
      </c>
      <c r="H133" s="101"/>
      <c r="I133" s="114">
        <f t="shared" si="24"/>
        <v>0</v>
      </c>
      <c r="J133" s="115"/>
      <c r="K133" s="116">
        <f t="shared" si="26"/>
        <v>0</v>
      </c>
      <c r="L133" s="114">
        <f t="shared" si="20"/>
        <v>0</v>
      </c>
      <c r="M133" s="115"/>
      <c r="N133" s="116">
        <f t="shared" si="21"/>
        <v>0</v>
      </c>
      <c r="O133" s="102" t="e">
        <f t="shared" si="28"/>
        <v>#DIV/0!</v>
      </c>
    </row>
    <row r="134" spans="1:15" ht="27">
      <c r="A134" s="98" t="s">
        <v>265</v>
      </c>
      <c r="B134" s="137" t="s">
        <v>266</v>
      </c>
      <c r="C134" s="112">
        <v>7459.7</v>
      </c>
      <c r="D134" s="112"/>
      <c r="E134" s="100">
        <f t="shared" si="11"/>
        <v>0</v>
      </c>
      <c r="F134" s="113"/>
      <c r="G134" s="113"/>
      <c r="H134" s="101"/>
      <c r="I134" s="114">
        <f t="shared" si="24"/>
        <v>7459.7</v>
      </c>
      <c r="J134" s="115"/>
      <c r="K134" s="116">
        <f t="shared" si="26"/>
        <v>7459.7</v>
      </c>
      <c r="L134" s="114">
        <f t="shared" si="20"/>
        <v>0</v>
      </c>
      <c r="M134" s="115"/>
      <c r="N134" s="116">
        <f t="shared" si="21"/>
        <v>0</v>
      </c>
      <c r="O134" s="102">
        <f t="shared" si="28"/>
        <v>0</v>
      </c>
    </row>
    <row r="135" spans="1:15" ht="39.75" customHeight="1">
      <c r="A135" s="98" t="s">
        <v>265</v>
      </c>
      <c r="B135" s="111" t="s">
        <v>267</v>
      </c>
      <c r="C135" s="112">
        <v>3010</v>
      </c>
      <c r="D135" s="112"/>
      <c r="E135" s="100"/>
      <c r="F135" s="113"/>
      <c r="G135" s="113"/>
      <c r="H135" s="101"/>
      <c r="I135" s="114">
        <f t="shared" si="24"/>
        <v>3010</v>
      </c>
      <c r="J135" s="115"/>
      <c r="K135" s="116">
        <f t="shared" si="26"/>
        <v>3010</v>
      </c>
      <c r="L135" s="114">
        <f t="shared" si="20"/>
        <v>0</v>
      </c>
      <c r="M135" s="115"/>
      <c r="N135" s="116">
        <f t="shared" si="21"/>
        <v>0</v>
      </c>
      <c r="O135" s="102"/>
    </row>
    <row r="136" spans="1:15" ht="60" customHeight="1">
      <c r="A136" s="124">
        <v>1004</v>
      </c>
      <c r="B136" s="111" t="s">
        <v>268</v>
      </c>
      <c r="C136" s="112">
        <v>15555</v>
      </c>
      <c r="D136" s="112">
        <v>4612.6</v>
      </c>
      <c r="E136" s="100">
        <f t="shared" si="11"/>
        <v>29.65348762455802</v>
      </c>
      <c r="F136" s="113">
        <v>0</v>
      </c>
      <c r="G136" s="113">
        <v>0</v>
      </c>
      <c r="H136" s="101"/>
      <c r="I136" s="114">
        <f t="shared" si="24"/>
        <v>15555</v>
      </c>
      <c r="J136" s="115"/>
      <c r="K136" s="116">
        <f t="shared" si="26"/>
        <v>15555</v>
      </c>
      <c r="L136" s="114">
        <f t="shared" si="20"/>
        <v>4612.6</v>
      </c>
      <c r="M136" s="115"/>
      <c r="N136" s="116">
        <f t="shared" si="21"/>
        <v>4612.6</v>
      </c>
      <c r="O136" s="102">
        <f t="shared" si="28"/>
        <v>29.65348762455802</v>
      </c>
    </row>
    <row r="137" spans="1:15" ht="96" hidden="1">
      <c r="A137" s="98">
        <v>1004</v>
      </c>
      <c r="B137" s="111" t="s">
        <v>269</v>
      </c>
      <c r="C137" s="112">
        <v>0</v>
      </c>
      <c r="D137" s="112">
        <v>0</v>
      </c>
      <c r="E137" s="100" t="e">
        <f aca="true" t="shared" si="31" ref="E137:E154">D137/C137*100</f>
        <v>#DIV/0!</v>
      </c>
      <c r="F137" s="113">
        <v>0</v>
      </c>
      <c r="G137" s="113">
        <v>0</v>
      </c>
      <c r="H137" s="101"/>
      <c r="I137" s="114">
        <f t="shared" si="24"/>
        <v>0</v>
      </c>
      <c r="J137" s="115"/>
      <c r="K137" s="116">
        <f t="shared" si="26"/>
        <v>0</v>
      </c>
      <c r="L137" s="114">
        <f t="shared" si="20"/>
        <v>0</v>
      </c>
      <c r="M137" s="115"/>
      <c r="N137" s="116">
        <f t="shared" si="21"/>
        <v>0</v>
      </c>
      <c r="O137" s="102" t="e">
        <f t="shared" si="28"/>
        <v>#DIV/0!</v>
      </c>
    </row>
    <row r="138" spans="1:15" ht="82.5" hidden="1">
      <c r="A138" s="98" t="s">
        <v>270</v>
      </c>
      <c r="B138" s="111" t="s">
        <v>271</v>
      </c>
      <c r="C138" s="112">
        <v>0</v>
      </c>
      <c r="D138" s="112">
        <v>0</v>
      </c>
      <c r="E138" s="100" t="e">
        <f>D138/C138*100</f>
        <v>#DIV/0!</v>
      </c>
      <c r="F138" s="113">
        <v>0</v>
      </c>
      <c r="G138" s="113">
        <v>0</v>
      </c>
      <c r="H138" s="101"/>
      <c r="I138" s="114">
        <f t="shared" si="24"/>
        <v>0</v>
      </c>
      <c r="J138" s="115"/>
      <c r="K138" s="116">
        <f t="shared" si="26"/>
        <v>0</v>
      </c>
      <c r="L138" s="114">
        <f t="shared" si="20"/>
        <v>0</v>
      </c>
      <c r="M138" s="115"/>
      <c r="N138" s="116">
        <f t="shared" si="21"/>
        <v>0</v>
      </c>
      <c r="O138" s="102" t="e">
        <f>N138/K138*100</f>
        <v>#DIV/0!</v>
      </c>
    </row>
    <row r="139" spans="1:15" ht="13.5" hidden="1">
      <c r="A139" s="98" t="s">
        <v>270</v>
      </c>
      <c r="B139" s="111" t="s">
        <v>272</v>
      </c>
      <c r="C139" s="112">
        <v>0</v>
      </c>
      <c r="D139" s="112">
        <v>0</v>
      </c>
      <c r="E139" s="100" t="e">
        <f>D139/C139*100</f>
        <v>#DIV/0!</v>
      </c>
      <c r="F139" s="113"/>
      <c r="G139" s="113"/>
      <c r="H139" s="101"/>
      <c r="I139" s="114">
        <f t="shared" si="24"/>
        <v>0</v>
      </c>
      <c r="J139" s="115"/>
      <c r="K139" s="116">
        <f t="shared" si="26"/>
        <v>0</v>
      </c>
      <c r="L139" s="114">
        <f t="shared" si="20"/>
        <v>0</v>
      </c>
      <c r="M139" s="115"/>
      <c r="N139" s="116">
        <f t="shared" si="21"/>
        <v>0</v>
      </c>
      <c r="O139" s="102" t="e">
        <f>N139/K139*100</f>
        <v>#DIV/0!</v>
      </c>
    </row>
    <row r="140" spans="1:15" ht="41.25" hidden="1">
      <c r="A140" s="98" t="s">
        <v>273</v>
      </c>
      <c r="B140" s="111" t="s">
        <v>274</v>
      </c>
      <c r="C140" s="112"/>
      <c r="D140" s="112"/>
      <c r="E140" s="100"/>
      <c r="F140" s="113"/>
      <c r="G140" s="113"/>
      <c r="H140" s="101" t="e">
        <f>G140/F140*100</f>
        <v>#DIV/0!</v>
      </c>
      <c r="I140" s="114">
        <f t="shared" si="24"/>
        <v>0</v>
      </c>
      <c r="J140" s="115"/>
      <c r="K140" s="116">
        <f t="shared" si="26"/>
        <v>0</v>
      </c>
      <c r="L140" s="114">
        <f t="shared" si="20"/>
        <v>0</v>
      </c>
      <c r="M140" s="115"/>
      <c r="N140" s="116">
        <f t="shared" si="21"/>
        <v>0</v>
      </c>
      <c r="O140" s="102" t="e">
        <f>N140/K140*100</f>
        <v>#DIV/0!</v>
      </c>
    </row>
    <row r="141" spans="1:15" ht="13.5" hidden="1">
      <c r="A141" s="98">
        <v>1006</v>
      </c>
      <c r="B141" s="111" t="s">
        <v>275</v>
      </c>
      <c r="C141" s="112"/>
      <c r="D141" s="112"/>
      <c r="E141" s="100" t="e">
        <f t="shared" si="31"/>
        <v>#DIV/0!</v>
      </c>
      <c r="F141" s="113">
        <v>0</v>
      </c>
      <c r="G141" s="113">
        <v>0</v>
      </c>
      <c r="H141" s="101"/>
      <c r="I141" s="114">
        <f t="shared" si="24"/>
        <v>0</v>
      </c>
      <c r="J141" s="115"/>
      <c r="K141" s="116">
        <f t="shared" si="26"/>
        <v>0</v>
      </c>
      <c r="L141" s="114">
        <f t="shared" si="20"/>
        <v>0</v>
      </c>
      <c r="M141" s="115"/>
      <c r="N141" s="116">
        <f t="shared" si="21"/>
        <v>0</v>
      </c>
      <c r="O141" s="102" t="e">
        <f t="shared" si="28"/>
        <v>#DIV/0!</v>
      </c>
    </row>
    <row r="142" spans="1:15" ht="13.5">
      <c r="A142" s="140">
        <v>1100</v>
      </c>
      <c r="B142" s="106" t="s">
        <v>276</v>
      </c>
      <c r="C142" s="107">
        <f>SUM(C143:C145)</f>
        <v>132354.9</v>
      </c>
      <c r="D142" s="107">
        <f>SUM(D143:D145)</f>
        <v>43645.4</v>
      </c>
      <c r="E142" s="107">
        <f>D142/C142*100</f>
        <v>32.97603639910574</v>
      </c>
      <c r="F142" s="127">
        <f>F143+F144</f>
        <v>26487.3</v>
      </c>
      <c r="G142" s="127">
        <f>G143+G144</f>
        <v>7928.1</v>
      </c>
      <c r="H142" s="108">
        <f>G142/F142*100</f>
        <v>29.931703118098106</v>
      </c>
      <c r="I142" s="127">
        <f aca="true" t="shared" si="32" ref="I142:N142">I143+I144+I145</f>
        <v>158842.19999999998</v>
      </c>
      <c r="J142" s="127">
        <f t="shared" si="32"/>
        <v>83.1</v>
      </c>
      <c r="K142" s="127">
        <f t="shared" si="32"/>
        <v>158759.09999999998</v>
      </c>
      <c r="L142" s="127">
        <f t="shared" si="32"/>
        <v>51573.5</v>
      </c>
      <c r="M142" s="127">
        <f t="shared" si="32"/>
        <v>20.7</v>
      </c>
      <c r="N142" s="127">
        <f t="shared" si="32"/>
        <v>51552.8</v>
      </c>
      <c r="O142" s="109">
        <f t="shared" si="28"/>
        <v>32.472343317642895</v>
      </c>
    </row>
    <row r="143" spans="1:15" ht="13.5">
      <c r="A143" s="98">
        <v>1101</v>
      </c>
      <c r="B143" s="111" t="s">
        <v>277</v>
      </c>
      <c r="C143" s="112">
        <v>127057.4</v>
      </c>
      <c r="D143" s="112">
        <v>43143.8</v>
      </c>
      <c r="E143" s="100">
        <f t="shared" si="31"/>
        <v>33.95614895315031</v>
      </c>
      <c r="F143" s="113">
        <v>26487.3</v>
      </c>
      <c r="G143" s="113">
        <v>7928.1</v>
      </c>
      <c r="H143" s="101">
        <f>G143/F143*100</f>
        <v>29.931703118098106</v>
      </c>
      <c r="I143" s="114">
        <f t="shared" si="24"/>
        <v>153544.69999999998</v>
      </c>
      <c r="J143" s="115">
        <v>83.1</v>
      </c>
      <c r="K143" s="116">
        <f>I143-J143</f>
        <v>153461.59999999998</v>
      </c>
      <c r="L143" s="114">
        <f t="shared" si="20"/>
        <v>51071.9</v>
      </c>
      <c r="M143" s="115">
        <v>20.7</v>
      </c>
      <c r="N143" s="116">
        <f t="shared" si="21"/>
        <v>51051.200000000004</v>
      </c>
      <c r="O143" s="102">
        <f t="shared" si="28"/>
        <v>33.26643277536531</v>
      </c>
    </row>
    <row r="144" spans="1:15" ht="13.5" hidden="1">
      <c r="A144" s="98">
        <v>1102</v>
      </c>
      <c r="B144" s="111" t="s">
        <v>278</v>
      </c>
      <c r="C144" s="112">
        <v>0</v>
      </c>
      <c r="D144" s="112">
        <v>0</v>
      </c>
      <c r="E144" s="100" t="e">
        <f t="shared" si="31"/>
        <v>#DIV/0!</v>
      </c>
      <c r="F144" s="113"/>
      <c r="G144" s="113">
        <v>0</v>
      </c>
      <c r="H144" s="101"/>
      <c r="I144" s="114">
        <f t="shared" si="24"/>
        <v>0</v>
      </c>
      <c r="J144" s="115"/>
      <c r="K144" s="116">
        <f t="shared" si="26"/>
        <v>0</v>
      </c>
      <c r="L144" s="114">
        <f t="shared" si="20"/>
        <v>0</v>
      </c>
      <c r="M144" s="115"/>
      <c r="N144" s="116">
        <f t="shared" si="21"/>
        <v>0</v>
      </c>
      <c r="O144" s="102" t="e">
        <f t="shared" si="28"/>
        <v>#DIV/0!</v>
      </c>
    </row>
    <row r="145" spans="1:15" ht="13.5">
      <c r="A145" s="98" t="s">
        <v>279</v>
      </c>
      <c r="B145" s="111" t="s">
        <v>280</v>
      </c>
      <c r="C145" s="112">
        <v>5297.5</v>
      </c>
      <c r="D145" s="112">
        <v>501.6</v>
      </c>
      <c r="E145" s="100">
        <f t="shared" si="31"/>
        <v>9.468617272298255</v>
      </c>
      <c r="F145" s="113"/>
      <c r="G145" s="113"/>
      <c r="H145" s="101"/>
      <c r="I145" s="114">
        <f t="shared" si="24"/>
        <v>5297.5</v>
      </c>
      <c r="J145" s="115"/>
      <c r="K145" s="116">
        <f t="shared" si="26"/>
        <v>5297.5</v>
      </c>
      <c r="L145" s="114">
        <f t="shared" si="20"/>
        <v>501.6</v>
      </c>
      <c r="M145" s="115"/>
      <c r="N145" s="116">
        <f t="shared" si="21"/>
        <v>501.6</v>
      </c>
      <c r="O145" s="102">
        <f t="shared" si="28"/>
        <v>9.468617272298255</v>
      </c>
    </row>
    <row r="146" spans="1:15" ht="21.75" customHeight="1">
      <c r="A146" s="140">
        <v>1200</v>
      </c>
      <c r="B146" s="106" t="s">
        <v>281</v>
      </c>
      <c r="C146" s="107">
        <f>SUM(C147:C148)</f>
        <v>21867.2</v>
      </c>
      <c r="D146" s="107">
        <f>SUM(D147:D148)</f>
        <v>4461.7</v>
      </c>
      <c r="E146" s="118">
        <f>D146/C146*100</f>
        <v>20.40361820443404</v>
      </c>
      <c r="F146" s="107"/>
      <c r="G146" s="107"/>
      <c r="H146" s="108"/>
      <c r="I146" s="107">
        <f aca="true" t="shared" si="33" ref="I146:N146">I147</f>
        <v>14989.2</v>
      </c>
      <c r="J146" s="107">
        <f>J147+J148</f>
        <v>0</v>
      </c>
      <c r="K146" s="107">
        <f>K147+K148</f>
        <v>21867.2</v>
      </c>
      <c r="L146" s="107">
        <f t="shared" si="33"/>
        <v>4461.7</v>
      </c>
      <c r="M146" s="107">
        <f>M147+M148</f>
        <v>0</v>
      </c>
      <c r="N146" s="107">
        <f t="shared" si="33"/>
        <v>4461.7</v>
      </c>
      <c r="O146" s="119">
        <f t="shared" si="28"/>
        <v>20.40361820443404</v>
      </c>
    </row>
    <row r="147" spans="1:15" ht="19.5" customHeight="1">
      <c r="A147" s="98" t="s">
        <v>282</v>
      </c>
      <c r="B147" s="111" t="s">
        <v>283</v>
      </c>
      <c r="C147" s="112">
        <v>14989.2</v>
      </c>
      <c r="D147" s="112">
        <v>4461.7</v>
      </c>
      <c r="E147" s="100">
        <f>D147/C147*100</f>
        <v>29.766098257412</v>
      </c>
      <c r="F147" s="113"/>
      <c r="G147" s="113"/>
      <c r="H147" s="101"/>
      <c r="I147" s="114">
        <f>C147+F147</f>
        <v>14989.2</v>
      </c>
      <c r="J147" s="115">
        <v>0</v>
      </c>
      <c r="K147" s="116">
        <f>I147-J147</f>
        <v>14989.2</v>
      </c>
      <c r="L147" s="114">
        <f t="shared" si="20"/>
        <v>4461.7</v>
      </c>
      <c r="M147" s="115"/>
      <c r="N147" s="116">
        <f t="shared" si="21"/>
        <v>4461.7</v>
      </c>
      <c r="O147" s="102">
        <f>N147/K147*100</f>
        <v>29.766098257412</v>
      </c>
    </row>
    <row r="148" spans="1:15" ht="20.25" customHeight="1">
      <c r="A148" s="98" t="s">
        <v>284</v>
      </c>
      <c r="B148" s="111" t="s">
        <v>285</v>
      </c>
      <c r="C148" s="112">
        <v>6878</v>
      </c>
      <c r="D148" s="112">
        <v>0</v>
      </c>
      <c r="E148" s="100">
        <f>D148/C148*100</f>
        <v>0</v>
      </c>
      <c r="F148" s="113"/>
      <c r="G148" s="113"/>
      <c r="H148" s="101"/>
      <c r="I148" s="114">
        <f>C148+F148</f>
        <v>6878</v>
      </c>
      <c r="J148" s="115"/>
      <c r="K148" s="116">
        <f>I148-J148</f>
        <v>6878</v>
      </c>
      <c r="L148" s="114">
        <f t="shared" si="20"/>
        <v>0</v>
      </c>
      <c r="M148" s="115">
        <v>0</v>
      </c>
      <c r="N148" s="116">
        <f t="shared" si="21"/>
        <v>0</v>
      </c>
      <c r="O148" s="102">
        <f>N148/K148*100</f>
        <v>0</v>
      </c>
    </row>
    <row r="149" spans="1:15" ht="21.75" customHeight="1">
      <c r="A149" s="140">
        <v>1300</v>
      </c>
      <c r="B149" s="106" t="s">
        <v>286</v>
      </c>
      <c r="C149" s="107">
        <f aca="true" t="shared" si="34" ref="C149:N149">C150</f>
        <v>30</v>
      </c>
      <c r="D149" s="107">
        <f t="shared" si="34"/>
        <v>5</v>
      </c>
      <c r="E149" s="107">
        <f t="shared" si="34"/>
        <v>16.666666666666664</v>
      </c>
      <c r="F149" s="107">
        <f t="shared" si="34"/>
        <v>0</v>
      </c>
      <c r="G149" s="107">
        <f t="shared" si="34"/>
        <v>0</v>
      </c>
      <c r="H149" s="118">
        <f t="shared" si="34"/>
        <v>0</v>
      </c>
      <c r="I149" s="107">
        <f t="shared" si="34"/>
        <v>30</v>
      </c>
      <c r="J149" s="107">
        <f t="shared" si="34"/>
        <v>0</v>
      </c>
      <c r="K149" s="107">
        <f t="shared" si="34"/>
        <v>30</v>
      </c>
      <c r="L149" s="107">
        <f t="shared" si="34"/>
        <v>5</v>
      </c>
      <c r="M149" s="107">
        <f t="shared" si="34"/>
        <v>0</v>
      </c>
      <c r="N149" s="107">
        <f t="shared" si="34"/>
        <v>5</v>
      </c>
      <c r="O149" s="119">
        <f t="shared" si="28"/>
        <v>16.666666666666664</v>
      </c>
    </row>
    <row r="150" spans="1:15" ht="19.5" customHeight="1">
      <c r="A150" s="98">
        <v>1301</v>
      </c>
      <c r="B150" s="111" t="s">
        <v>287</v>
      </c>
      <c r="C150" s="112">
        <v>30</v>
      </c>
      <c r="D150" s="112">
        <v>5</v>
      </c>
      <c r="E150" s="100">
        <f t="shared" si="31"/>
        <v>16.666666666666664</v>
      </c>
      <c r="F150" s="113"/>
      <c r="G150" s="113">
        <v>0</v>
      </c>
      <c r="H150" s="101">
        <v>0</v>
      </c>
      <c r="I150" s="114">
        <f t="shared" si="24"/>
        <v>30</v>
      </c>
      <c r="J150" s="115"/>
      <c r="K150" s="116">
        <f t="shared" si="26"/>
        <v>30</v>
      </c>
      <c r="L150" s="114">
        <f t="shared" si="20"/>
        <v>5</v>
      </c>
      <c r="M150" s="146"/>
      <c r="N150" s="116">
        <f t="shared" si="21"/>
        <v>5</v>
      </c>
      <c r="O150" s="102">
        <f t="shared" si="28"/>
        <v>16.666666666666664</v>
      </c>
    </row>
    <row r="151" spans="1:15" ht="15" customHeight="1">
      <c r="A151" s="140">
        <v>1400</v>
      </c>
      <c r="B151" s="106" t="s">
        <v>288</v>
      </c>
      <c r="C151" s="107">
        <f>SUM(C152:C154)</f>
        <v>309001.1</v>
      </c>
      <c r="D151" s="107">
        <f>SUM(D152:D154)</f>
        <v>100350.29999999999</v>
      </c>
      <c r="E151" s="107">
        <f>D151/C151*100</f>
        <v>32.47570963339613</v>
      </c>
      <c r="F151" s="127">
        <f>F152+F153+F154</f>
        <v>0</v>
      </c>
      <c r="G151" s="127">
        <f>SUM(G152:G154)</f>
        <v>0</v>
      </c>
      <c r="H151" s="127"/>
      <c r="I151" s="127">
        <f aca="true" t="shared" si="35" ref="I151:N151">I152+I153+I154</f>
        <v>309001.1</v>
      </c>
      <c r="J151" s="127">
        <f t="shared" si="35"/>
        <v>308947</v>
      </c>
      <c r="K151" s="127">
        <f t="shared" si="35"/>
        <v>54.10000000000582</v>
      </c>
      <c r="L151" s="127">
        <f t="shared" si="35"/>
        <v>100350.29999999999</v>
      </c>
      <c r="M151" s="127">
        <f t="shared" si="35"/>
        <v>100350.29999999999</v>
      </c>
      <c r="N151" s="127">
        <f t="shared" si="35"/>
        <v>0</v>
      </c>
      <c r="O151" s="109">
        <v>0</v>
      </c>
    </row>
    <row r="152" spans="1:15" ht="28.5" customHeight="1">
      <c r="A152" s="98">
        <v>1401</v>
      </c>
      <c r="B152" s="111" t="s">
        <v>289</v>
      </c>
      <c r="C152" s="112">
        <v>158548.7</v>
      </c>
      <c r="D152" s="112">
        <v>47564.6</v>
      </c>
      <c r="E152" s="100">
        <f t="shared" si="31"/>
        <v>29.999993692789655</v>
      </c>
      <c r="F152" s="113">
        <v>0</v>
      </c>
      <c r="G152" s="113">
        <v>0</v>
      </c>
      <c r="H152" s="101">
        <v>0</v>
      </c>
      <c r="I152" s="114">
        <f t="shared" si="24"/>
        <v>158548.7</v>
      </c>
      <c r="J152" s="115">
        <v>158548.4</v>
      </c>
      <c r="K152" s="116">
        <f>I152-J152</f>
        <v>0.3000000000174623</v>
      </c>
      <c r="L152" s="114">
        <f t="shared" si="20"/>
        <v>47564.6</v>
      </c>
      <c r="M152" s="146">
        <v>47564.6</v>
      </c>
      <c r="N152" s="116">
        <f t="shared" si="21"/>
        <v>0</v>
      </c>
      <c r="O152" s="102">
        <v>0</v>
      </c>
    </row>
    <row r="153" spans="1:15" ht="17.25" customHeight="1" hidden="1">
      <c r="A153" s="98">
        <v>1402</v>
      </c>
      <c r="B153" s="111" t="s">
        <v>290</v>
      </c>
      <c r="C153" s="112"/>
      <c r="D153" s="112"/>
      <c r="E153" s="100" t="e">
        <f t="shared" si="31"/>
        <v>#DIV/0!</v>
      </c>
      <c r="F153" s="113">
        <v>0</v>
      </c>
      <c r="G153" s="113">
        <v>0</v>
      </c>
      <c r="H153" s="101">
        <v>0</v>
      </c>
      <c r="I153" s="114">
        <f t="shared" si="24"/>
        <v>0</v>
      </c>
      <c r="J153" s="115"/>
      <c r="K153" s="116">
        <f t="shared" si="26"/>
        <v>0</v>
      </c>
      <c r="L153" s="114">
        <f t="shared" si="20"/>
        <v>0</v>
      </c>
      <c r="M153" s="146"/>
      <c r="N153" s="116">
        <f t="shared" si="21"/>
        <v>0</v>
      </c>
      <c r="O153" s="102">
        <v>0</v>
      </c>
    </row>
    <row r="154" spans="1:15" ht="18.75" customHeight="1">
      <c r="A154" s="98">
        <v>1403</v>
      </c>
      <c r="B154" s="111" t="s">
        <v>291</v>
      </c>
      <c r="C154" s="112">
        <v>150452.4</v>
      </c>
      <c r="D154" s="112">
        <v>52785.7</v>
      </c>
      <c r="E154" s="100">
        <f t="shared" si="31"/>
        <v>35.084651358170426</v>
      </c>
      <c r="F154" s="113">
        <v>0</v>
      </c>
      <c r="G154" s="113">
        <v>0</v>
      </c>
      <c r="H154" s="101">
        <v>0</v>
      </c>
      <c r="I154" s="114">
        <f t="shared" si="24"/>
        <v>150452.4</v>
      </c>
      <c r="J154" s="115">
        <v>150398.6</v>
      </c>
      <c r="K154" s="116">
        <f t="shared" si="26"/>
        <v>53.79999999998836</v>
      </c>
      <c r="L154" s="114">
        <f t="shared" si="20"/>
        <v>52785.7</v>
      </c>
      <c r="M154" s="115">
        <v>52785.7</v>
      </c>
      <c r="N154" s="116">
        <f t="shared" si="21"/>
        <v>0</v>
      </c>
      <c r="O154" s="102">
        <v>0</v>
      </c>
    </row>
    <row r="155" spans="1:15" ht="14.25" thickBot="1">
      <c r="A155" s="203" t="s">
        <v>292</v>
      </c>
      <c r="B155" s="204"/>
      <c r="C155" s="147">
        <f>C10+C19+C21+C26+C59+C109+C111+C122+C127+C131+C142+C146+C149+C151</f>
        <v>5456735.5</v>
      </c>
      <c r="D155" s="147">
        <f>D151+D149+D146+D142+D131+D127+D122+D111+D109+D59+D26+D21+D19+D10</f>
        <v>1346960.0999999999</v>
      </c>
      <c r="E155" s="147">
        <f>D155/C155*100</f>
        <v>24.68435752475083</v>
      </c>
      <c r="F155" s="147">
        <f>F10+F19+F21+F26+F59+F109+F111+F122+F127+F131+F142+F146+F149+F151</f>
        <v>674661</v>
      </c>
      <c r="G155" s="147">
        <f>G10+G19+G21+G26+G59+G109+G111+G122+G127+G131+G142+G146+G149+G151</f>
        <v>188913.60000000003</v>
      </c>
      <c r="H155" s="148">
        <f>G155/F155*100</f>
        <v>28.001262856456805</v>
      </c>
      <c r="I155" s="147"/>
      <c r="J155" s="147">
        <f>J10+J19+J21+J26+J59+J109+J111+J122+J127+J131+J142+J146+J149+J151</f>
        <v>429868</v>
      </c>
      <c r="K155" s="147">
        <f>K151+K149+K146+K142+K131+K127+K122+K111+K109+K59+K26+K21+K19+K10</f>
        <v>5701528.5</v>
      </c>
      <c r="L155" s="149"/>
      <c r="M155" s="147">
        <f>M10+M19+M21+M26+M59+M109+M111+M122+M127+M131+M142+M146+M149+M151</f>
        <v>122512.9</v>
      </c>
      <c r="N155" s="147">
        <f>N151+N149+N146+N142+N131+N127+N122+N111+N109+N59+N26+N21+N19+N10</f>
        <v>1413360.7999999998</v>
      </c>
      <c r="O155" s="150">
        <f t="shared" si="28"/>
        <v>24.789156100859618</v>
      </c>
    </row>
    <row r="156" spans="1:15" ht="12.75" hidden="1">
      <c r="A156" s="89"/>
      <c r="B156" s="90"/>
      <c r="C156" s="151"/>
      <c r="D156" s="92"/>
      <c r="E156" s="152"/>
      <c r="F156" s="94"/>
      <c r="G156" s="94"/>
      <c r="H156" s="95"/>
      <c r="I156" s="95"/>
      <c r="J156" s="95"/>
      <c r="K156" s="97"/>
      <c r="L156" s="94"/>
      <c r="M156" s="97"/>
      <c r="N156" s="97"/>
      <c r="O156" s="96"/>
    </row>
    <row r="157" spans="1:15" ht="12.75" hidden="1">
      <c r="A157" s="153"/>
      <c r="B157" s="154"/>
      <c r="C157" s="155">
        <v>5456735.5</v>
      </c>
      <c r="D157" s="155">
        <v>1346960.1</v>
      </c>
      <c r="E157" s="155"/>
      <c r="F157" s="155">
        <v>674661</v>
      </c>
      <c r="G157" s="155">
        <v>188913.6</v>
      </c>
      <c r="H157" s="155"/>
      <c r="I157" s="155"/>
      <c r="J157" s="155">
        <v>429868</v>
      </c>
      <c r="K157" s="156">
        <v>5701528.5</v>
      </c>
      <c r="L157" s="155"/>
      <c r="M157" s="155">
        <v>122512.9</v>
      </c>
      <c r="N157" s="155">
        <v>1413360.8</v>
      </c>
      <c r="O157" s="155"/>
    </row>
    <row r="158" spans="1:15" ht="12.75" hidden="1">
      <c r="A158" s="153"/>
      <c r="B158" s="154"/>
      <c r="C158" s="157">
        <f>C157-C155</f>
        <v>0</v>
      </c>
      <c r="D158" s="157">
        <f>D157-D155</f>
        <v>0</v>
      </c>
      <c r="E158" s="158"/>
      <c r="F158" s="157">
        <f>F155-F157</f>
        <v>0</v>
      </c>
      <c r="G158" s="159">
        <f>G155-G157</f>
        <v>0</v>
      </c>
      <c r="H158" s="159"/>
      <c r="I158" s="159"/>
      <c r="J158" s="160">
        <f>J155-J157</f>
        <v>0</v>
      </c>
      <c r="K158" s="160">
        <f>K155-K157</f>
        <v>0</v>
      </c>
      <c r="L158" s="160">
        <f>L155-L157</f>
        <v>0</v>
      </c>
      <c r="M158" s="160">
        <f>M155-M157</f>
        <v>0</v>
      </c>
      <c r="N158" s="160">
        <f>N155-N157</f>
        <v>0</v>
      </c>
      <c r="O158" s="160"/>
    </row>
    <row r="159" spans="1:15" ht="12.75">
      <c r="A159" s="196" t="s">
        <v>293</v>
      </c>
      <c r="B159" s="196"/>
      <c r="C159" s="196"/>
      <c r="D159" s="161"/>
      <c r="E159" s="162"/>
      <c r="F159" s="161"/>
      <c r="G159" s="94"/>
      <c r="H159" s="95"/>
      <c r="I159" s="95"/>
      <c r="J159" s="95"/>
      <c r="K159" s="96"/>
      <c r="L159" s="95"/>
      <c r="M159" s="96"/>
      <c r="N159" s="97"/>
      <c r="O159" s="96"/>
    </row>
    <row r="160" spans="1:15" ht="12.75">
      <c r="A160" s="196" t="s">
        <v>294</v>
      </c>
      <c r="B160" s="196"/>
      <c r="C160" s="196"/>
      <c r="D160" s="163"/>
      <c r="E160" s="197" t="s">
        <v>295</v>
      </c>
      <c r="F160" s="197"/>
      <c r="G160" s="94"/>
      <c r="H160" s="95"/>
      <c r="I160" s="95"/>
      <c r="J160" s="95"/>
      <c r="K160" s="96"/>
      <c r="L160" s="95"/>
      <c r="M160" s="96"/>
      <c r="N160" s="97"/>
      <c r="O160" s="96"/>
    </row>
    <row r="161" spans="1:15" ht="12.75">
      <c r="A161" s="164"/>
      <c r="B161" s="165"/>
      <c r="C161" s="166"/>
      <c r="D161" s="167"/>
      <c r="E161" s="168"/>
      <c r="F161" s="169"/>
      <c r="G161" s="94"/>
      <c r="H161" s="95"/>
      <c r="I161" s="95"/>
      <c r="J161" s="95"/>
      <c r="K161" s="96"/>
      <c r="L161" s="95"/>
      <c r="M161" s="96"/>
      <c r="N161" s="97"/>
      <c r="O161" s="96"/>
    </row>
    <row r="162" spans="1:15" ht="12.75">
      <c r="A162" s="196" t="s">
        <v>296</v>
      </c>
      <c r="B162" s="196"/>
      <c r="C162" s="196"/>
      <c r="D162" s="170"/>
      <c r="E162" s="197" t="s">
        <v>297</v>
      </c>
      <c r="F162" s="197"/>
      <c r="G162" s="94"/>
      <c r="H162" s="95"/>
      <c r="I162" s="95"/>
      <c r="J162" s="95"/>
      <c r="K162" s="96"/>
      <c r="L162" s="95"/>
      <c r="M162" s="96"/>
      <c r="N162" s="97"/>
      <c r="O162" s="96"/>
    </row>
    <row r="163" spans="1:15" ht="12.75">
      <c r="A163" s="164"/>
      <c r="B163" s="171"/>
      <c r="C163" s="172"/>
      <c r="D163" s="161"/>
      <c r="E163" s="168"/>
      <c r="F163" s="169"/>
      <c r="G163" s="94"/>
      <c r="H163" s="95"/>
      <c r="I163" s="95"/>
      <c r="J163" s="95"/>
      <c r="K163" s="96"/>
      <c r="L163" s="95"/>
      <c r="M163" s="96"/>
      <c r="N163" s="97"/>
      <c r="O163" s="96"/>
    </row>
    <row r="164" spans="1:15" ht="12.75">
      <c r="A164" s="196" t="s">
        <v>298</v>
      </c>
      <c r="B164" s="196"/>
      <c r="C164" s="196"/>
      <c r="D164" s="170"/>
      <c r="E164" s="197" t="s">
        <v>299</v>
      </c>
      <c r="F164" s="197"/>
      <c r="G164" s="94"/>
      <c r="H164" s="95"/>
      <c r="I164" s="95"/>
      <c r="J164" s="95"/>
      <c r="K164" s="96"/>
      <c r="L164" s="95"/>
      <c r="M164" s="96"/>
      <c r="N164" s="97"/>
      <c r="O164" s="96"/>
    </row>
    <row r="165" spans="1:15" ht="12.75">
      <c r="A165" s="173"/>
      <c r="B165" s="174"/>
      <c r="C165" s="172"/>
      <c r="D165" s="161"/>
      <c r="E165" s="162"/>
      <c r="F165" s="161"/>
      <c r="G165" s="94"/>
      <c r="H165" s="95"/>
      <c r="I165" s="95"/>
      <c r="J165" s="95"/>
      <c r="K165" s="96"/>
      <c r="L165" s="95"/>
      <c r="M165" s="96"/>
      <c r="N165" s="97" t="s">
        <v>39</v>
      </c>
      <c r="O165" s="96"/>
    </row>
    <row r="166" spans="1:14" ht="12.75">
      <c r="A166" s="175"/>
      <c r="B166" s="175"/>
      <c r="C166" s="176" t="s">
        <v>300</v>
      </c>
      <c r="D166" s="177"/>
      <c r="E166" s="178" t="s">
        <v>301</v>
      </c>
      <c r="F166" s="179"/>
      <c r="G166" s="180"/>
      <c r="K166" t="s">
        <v>302</v>
      </c>
      <c r="N166" s="180"/>
    </row>
  </sheetData>
  <sheetProtection/>
  <mergeCells count="28">
    <mergeCell ref="E4:E5"/>
    <mergeCell ref="F4:F5"/>
    <mergeCell ref="K4:K5"/>
    <mergeCell ref="L4:L5"/>
    <mergeCell ref="A1:O1"/>
    <mergeCell ref="A3:A8"/>
    <mergeCell ref="B3:B5"/>
    <mergeCell ref="C3:E3"/>
    <mergeCell ref="F3:H3"/>
    <mergeCell ref="I3:O3"/>
    <mergeCell ref="C4:C5"/>
    <mergeCell ref="D4:D5"/>
    <mergeCell ref="M4:M5"/>
    <mergeCell ref="N4:N5"/>
    <mergeCell ref="O4:O5"/>
    <mergeCell ref="B6:O8"/>
    <mergeCell ref="A155:B155"/>
    <mergeCell ref="A159:C159"/>
    <mergeCell ref="G4:G5"/>
    <mergeCell ref="H4:H5"/>
    <mergeCell ref="I4:I5"/>
    <mergeCell ref="J4:J5"/>
    <mergeCell ref="A160:C160"/>
    <mergeCell ref="E160:F160"/>
    <mergeCell ref="A162:C162"/>
    <mergeCell ref="E162:F162"/>
    <mergeCell ref="A164:C164"/>
    <mergeCell ref="E164:F16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Миниярова</cp:lastModifiedBy>
  <cp:lastPrinted>2023-05-12T04:24:22Z</cp:lastPrinted>
  <dcterms:created xsi:type="dcterms:W3CDTF">2006-05-12T06:58:42Z</dcterms:created>
  <dcterms:modified xsi:type="dcterms:W3CDTF">2023-05-17T09:05:23Z</dcterms:modified>
  <cp:category/>
  <cp:version/>
  <cp:contentType/>
  <cp:contentStatus/>
</cp:coreProperties>
</file>